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comp anual" sheetId="1" r:id="rId1"/>
    <sheet name="Removido" sheetId="2" r:id="rId2"/>
  </sheets>
  <definedNames>
    <definedName name="_xlnm.Print_Area" localSheetId="0">'comp anual'!$A$91:$J$127</definedName>
    <definedName name="_xlnm.Print_Area" localSheetId="1">'Removido'!$A$10:$H$71</definedName>
  </definedNames>
  <calcPr fullCalcOnLoad="1"/>
</workbook>
</file>

<file path=xl/sharedStrings.xml><?xml version="1.0" encoding="utf-8"?>
<sst xmlns="http://schemas.openxmlformats.org/spreadsheetml/2006/main" count="154" uniqueCount="26">
  <si>
    <t>MES</t>
  </si>
  <si>
    <t>Enero</t>
  </si>
  <si>
    <t>Febrero</t>
  </si>
  <si>
    <t>Marzo</t>
  </si>
  <si>
    <t>Abril</t>
  </si>
  <si>
    <t>Mayo</t>
  </si>
  <si>
    <t>Junio</t>
  </si>
  <si>
    <t>REMOVIDO ENTRADO</t>
  </si>
  <si>
    <t>CEREALES</t>
  </si>
  <si>
    <t>FRUTAS</t>
  </si>
  <si>
    <t>TOTAL</t>
  </si>
  <si>
    <t>ARENERAS</t>
  </si>
  <si>
    <t>T.N.</t>
  </si>
  <si>
    <t>CARNES</t>
  </si>
  <si>
    <t>MOVIMIENTO EN TONELADAS</t>
  </si>
  <si>
    <t>Y OTROS</t>
  </si>
  <si>
    <t>Cereal</t>
  </si>
  <si>
    <t>Julio</t>
  </si>
  <si>
    <t>Agosto</t>
  </si>
  <si>
    <t>Septiembre</t>
  </si>
  <si>
    <t>Octubre</t>
  </si>
  <si>
    <t>-</t>
  </si>
  <si>
    <t>Noviembre</t>
  </si>
  <si>
    <t>Diciembre</t>
  </si>
  <si>
    <t>Arena</t>
  </si>
  <si>
    <t>Cítricos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</si>
</sst>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-* #,##0.0\ _P_t_s_-;\-* #,##0.0\ _P_t_s_-;_-* &quot;-&quot;??\ _P_t_s_-;_-@_-"/>
    <numFmt numFmtId="173" formatCode="_-* #,##0\ _P_t_s_-;\-* #,##0\ _P_t_s_-;_-* &quot;-&quot;??\ _P_t_s_-;_-@_-"/>
    <numFmt numFmtId="174" formatCode="_-* #,##0.000\ _P_t_s_-;\-* #,##0.000\ _P_t_s_-;_-* &quot;-&quot;??\ _P_t_s_-;_-@_-"/>
    <numFmt numFmtId="175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Verdana"/>
      <family val="2"/>
    </font>
    <font>
      <sz val="15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15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1" fontId="0" fillId="0" borderId="0" xfId="15" applyBorder="1" applyAlignment="1">
      <alignment horizontal="center"/>
    </xf>
    <xf numFmtId="173" fontId="0" fillId="0" borderId="1" xfId="15" applyNumberFormat="1" applyBorder="1" applyAlignment="1">
      <alignment horizontal="center"/>
    </xf>
    <xf numFmtId="173" fontId="0" fillId="0" borderId="2" xfId="15" applyNumberFormat="1" applyBorder="1" applyAlignment="1">
      <alignment horizontal="center"/>
    </xf>
    <xf numFmtId="0" fontId="0" fillId="0" borderId="0" xfId="15" applyNumberFormat="1" applyBorder="1" applyAlignment="1">
      <alignment horizontal="center"/>
    </xf>
    <xf numFmtId="0" fontId="0" fillId="0" borderId="2" xfId="15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73" fontId="0" fillId="0" borderId="1" xfId="15" applyNumberFormat="1" applyFont="1" applyBorder="1" applyAlignment="1">
      <alignment horizontal="center"/>
    </xf>
    <xf numFmtId="173" fontId="0" fillId="0" borderId="2" xfId="15" applyNumberFormat="1" applyFont="1" applyBorder="1" applyAlignment="1">
      <alignment horizontal="center"/>
    </xf>
    <xf numFmtId="173" fontId="0" fillId="0" borderId="4" xfId="15" applyNumberFormat="1" applyFont="1" applyBorder="1" applyAlignment="1">
      <alignment horizontal="center"/>
    </xf>
    <xf numFmtId="173" fontId="0" fillId="0" borderId="3" xfId="15" applyNumberFormat="1" applyFont="1" applyBorder="1" applyAlignment="1">
      <alignment horizontal="center"/>
    </xf>
    <xf numFmtId="173" fontId="0" fillId="0" borderId="5" xfId="15" applyNumberFormat="1" applyBorder="1" applyAlignment="1">
      <alignment horizontal="center"/>
    </xf>
    <xf numFmtId="173" fontId="0" fillId="0" borderId="6" xfId="15" applyNumberForma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3" fontId="0" fillId="0" borderId="0" xfId="15" applyNumberFormat="1" applyBorder="1" applyAlignment="1">
      <alignment horizontal="center"/>
    </xf>
    <xf numFmtId="0" fontId="0" fillId="0" borderId="0" xfId="15" applyNumberFormat="1" applyFont="1" applyBorder="1" applyAlignment="1">
      <alignment horizontal="center"/>
    </xf>
    <xf numFmtId="0" fontId="0" fillId="0" borderId="1" xfId="15" applyNumberForma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71" fontId="0" fillId="0" borderId="2" xfId="15" applyBorder="1" applyAlignment="1">
      <alignment horizontal="center"/>
    </xf>
    <xf numFmtId="173" fontId="0" fillId="0" borderId="1" xfId="15" applyNumberFormat="1" applyFont="1" applyBorder="1" applyAlignment="1">
      <alignment horizontal="center"/>
    </xf>
    <xf numFmtId="173" fontId="0" fillId="0" borderId="10" xfId="15" applyNumberFormat="1" applyBorder="1" applyAlignment="1">
      <alignment horizontal="center"/>
    </xf>
    <xf numFmtId="173" fontId="0" fillId="0" borderId="1" xfId="15" applyNumberFormat="1" applyFill="1" applyBorder="1" applyAlignment="1">
      <alignment horizontal="center"/>
    </xf>
    <xf numFmtId="173" fontId="0" fillId="0" borderId="2" xfId="15" applyNumberFormat="1" applyFill="1" applyBorder="1" applyAlignment="1">
      <alignment horizontal="center"/>
    </xf>
    <xf numFmtId="173" fontId="0" fillId="0" borderId="1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Removido de arena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(en toneladas)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Removido!$A$2</c:f>
              <c:strCache>
                <c:ptCount val="1"/>
                <c:pt idx="0">
                  <c:v>Arena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2"/>
            <c:dispEq val="0"/>
            <c:dispRSqr val="0"/>
          </c:trendline>
          <c:cat>
            <c:numRef>
              <c:f>Removido!$B$1:$H$1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Removido!$B$2:$H$2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7861591"/>
        <c:axId val="28101136"/>
      </c:barChart>
      <c:catAx>
        <c:axId val="47861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101136"/>
        <c:crosses val="autoZero"/>
        <c:auto val="1"/>
        <c:lblOffset val="100"/>
        <c:noMultiLvlLbl val="0"/>
      </c:catAx>
      <c:valAx>
        <c:axId val="28101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8615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757575"/>
        </a:gs>
      </a:gsLst>
      <a:lin ang="2700000" scaled="1"/>
    </a:gra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Cereal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(en toneladas)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Removido!$A$4</c:f>
              <c:strCache>
                <c:ptCount val="1"/>
                <c:pt idx="0">
                  <c:v>Cereal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2"/>
            <c:dispEq val="0"/>
            <c:dispRSqr val="0"/>
          </c:trendline>
          <c:cat>
            <c:numRef>
              <c:f>Removido!$B$3:$H$3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Removido!$B$4:$H$4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1583633"/>
        <c:axId val="61599514"/>
      </c:barChart>
      <c:catAx>
        <c:axId val="51583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599514"/>
        <c:crosses val="autoZero"/>
        <c:auto val="1"/>
        <c:lblOffset val="100"/>
        <c:noMultiLvlLbl val="0"/>
      </c:catAx>
      <c:valAx>
        <c:axId val="61599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5836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757575"/>
        </a:gs>
      </a:gsLst>
      <a:lin ang="2700000" scaled="1"/>
    </a:gra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Frutas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(en toneladas) </a:t>
            </a:r>
          </a:p>
        </c:rich>
      </c:tx>
      <c:layout>
        <c:manualLayout>
          <c:xMode val="factor"/>
          <c:yMode val="factor"/>
          <c:x val="-0.0017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24075"/>
          <c:w val="0.92125"/>
          <c:h val="0.6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Removido!$A$6</c:f>
              <c:strCache>
                <c:ptCount val="1"/>
                <c:pt idx="0">
                  <c:v>Cítricos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poly"/>
            <c:order val="2"/>
            <c:dispEq val="0"/>
            <c:dispRSqr val="0"/>
          </c:trendline>
          <c:cat>
            <c:numRef>
              <c:f>Removido!$B$5:$H$5</c:f>
              <c:numCache/>
            </c:numRef>
          </c:cat>
          <c:val>
            <c:numRef>
              <c:f>Removido!$B$6:$H$6</c:f>
              <c:numCache/>
            </c:numRef>
          </c:val>
        </c:ser>
        <c:axId val="17524715"/>
        <c:axId val="23504708"/>
      </c:barChart>
      <c:catAx>
        <c:axId val="17524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504708"/>
        <c:crosses val="autoZero"/>
        <c:auto val="1"/>
        <c:lblOffset val="100"/>
        <c:noMultiLvlLbl val="0"/>
      </c:catAx>
      <c:valAx>
        <c:axId val="23504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524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757575"/>
        </a:gs>
      </a:gsLst>
      <a:lin ang="2700000" scaled="1"/>
    </a:gra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28575</xdr:rowOff>
    </xdr:from>
    <xdr:to>
      <xdr:col>1</xdr:col>
      <xdr:colOff>247650</xdr:colOff>
      <xdr:row>5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9050" y="704850"/>
          <a:ext cx="771525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28575</xdr:rowOff>
    </xdr:from>
    <xdr:to>
      <xdr:col>1</xdr:col>
      <xdr:colOff>247650</xdr:colOff>
      <xdr:row>22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19050" y="3505200"/>
          <a:ext cx="771525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38</xdr:row>
      <xdr:rowOff>28575</xdr:rowOff>
    </xdr:from>
    <xdr:to>
      <xdr:col>1</xdr:col>
      <xdr:colOff>247650</xdr:colOff>
      <xdr:row>39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19050" y="6305550"/>
          <a:ext cx="771525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38</xdr:row>
      <xdr:rowOff>28575</xdr:rowOff>
    </xdr:from>
    <xdr:to>
      <xdr:col>1</xdr:col>
      <xdr:colOff>247650</xdr:colOff>
      <xdr:row>39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9050" y="6305550"/>
          <a:ext cx="771525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28575</xdr:rowOff>
    </xdr:from>
    <xdr:to>
      <xdr:col>1</xdr:col>
      <xdr:colOff>247650</xdr:colOff>
      <xdr:row>22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9050" y="3505200"/>
          <a:ext cx="771525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38</xdr:row>
      <xdr:rowOff>28575</xdr:rowOff>
    </xdr:from>
    <xdr:to>
      <xdr:col>1</xdr:col>
      <xdr:colOff>247650</xdr:colOff>
      <xdr:row>39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9050" y="6305550"/>
          <a:ext cx="771525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38</xdr:row>
      <xdr:rowOff>28575</xdr:rowOff>
    </xdr:from>
    <xdr:to>
      <xdr:col>1</xdr:col>
      <xdr:colOff>247650</xdr:colOff>
      <xdr:row>39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19050" y="6305550"/>
          <a:ext cx="771525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55</xdr:row>
      <xdr:rowOff>28575</xdr:rowOff>
    </xdr:from>
    <xdr:to>
      <xdr:col>1</xdr:col>
      <xdr:colOff>247650</xdr:colOff>
      <xdr:row>56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19050" y="9105900"/>
          <a:ext cx="771525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55</xdr:row>
      <xdr:rowOff>28575</xdr:rowOff>
    </xdr:from>
    <xdr:to>
      <xdr:col>1</xdr:col>
      <xdr:colOff>247650</xdr:colOff>
      <xdr:row>56</xdr:row>
      <xdr:rowOff>161925</xdr:rowOff>
    </xdr:to>
    <xdr:sp>
      <xdr:nvSpPr>
        <xdr:cNvPr id="9" name="AutoShape 9"/>
        <xdr:cNvSpPr>
          <a:spLocks/>
        </xdr:cNvSpPr>
      </xdr:nvSpPr>
      <xdr:spPr>
        <a:xfrm>
          <a:off x="19050" y="9105900"/>
          <a:ext cx="771525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55</xdr:row>
      <xdr:rowOff>28575</xdr:rowOff>
    </xdr:from>
    <xdr:to>
      <xdr:col>1</xdr:col>
      <xdr:colOff>247650</xdr:colOff>
      <xdr:row>56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19050" y="9105900"/>
          <a:ext cx="771525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55</xdr:row>
      <xdr:rowOff>28575</xdr:rowOff>
    </xdr:from>
    <xdr:to>
      <xdr:col>1</xdr:col>
      <xdr:colOff>247650</xdr:colOff>
      <xdr:row>56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19050" y="9105900"/>
          <a:ext cx="771525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73</xdr:row>
      <xdr:rowOff>28575</xdr:rowOff>
    </xdr:from>
    <xdr:to>
      <xdr:col>1</xdr:col>
      <xdr:colOff>247650</xdr:colOff>
      <xdr:row>74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19050" y="12068175"/>
          <a:ext cx="771525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73</xdr:row>
      <xdr:rowOff>28575</xdr:rowOff>
    </xdr:from>
    <xdr:to>
      <xdr:col>1</xdr:col>
      <xdr:colOff>247650</xdr:colOff>
      <xdr:row>74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19050" y="12068175"/>
          <a:ext cx="771525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73</xdr:row>
      <xdr:rowOff>28575</xdr:rowOff>
    </xdr:from>
    <xdr:to>
      <xdr:col>1</xdr:col>
      <xdr:colOff>247650</xdr:colOff>
      <xdr:row>74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9050" y="12068175"/>
          <a:ext cx="771525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73</xdr:row>
      <xdr:rowOff>28575</xdr:rowOff>
    </xdr:from>
    <xdr:to>
      <xdr:col>1</xdr:col>
      <xdr:colOff>247650</xdr:colOff>
      <xdr:row>74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9050" y="12068175"/>
          <a:ext cx="771525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91</xdr:row>
      <xdr:rowOff>28575</xdr:rowOff>
    </xdr:from>
    <xdr:to>
      <xdr:col>1</xdr:col>
      <xdr:colOff>247650</xdr:colOff>
      <xdr:row>92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19050" y="15030450"/>
          <a:ext cx="771525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91</xdr:row>
      <xdr:rowOff>28575</xdr:rowOff>
    </xdr:from>
    <xdr:to>
      <xdr:col>1</xdr:col>
      <xdr:colOff>247650</xdr:colOff>
      <xdr:row>92</xdr:row>
      <xdr:rowOff>161925</xdr:rowOff>
    </xdr:to>
    <xdr:sp>
      <xdr:nvSpPr>
        <xdr:cNvPr id="17" name="AutoShape 17"/>
        <xdr:cNvSpPr>
          <a:spLocks/>
        </xdr:cNvSpPr>
      </xdr:nvSpPr>
      <xdr:spPr>
        <a:xfrm>
          <a:off x="19050" y="15030450"/>
          <a:ext cx="771525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91</xdr:row>
      <xdr:rowOff>28575</xdr:rowOff>
    </xdr:from>
    <xdr:to>
      <xdr:col>1</xdr:col>
      <xdr:colOff>247650</xdr:colOff>
      <xdr:row>92</xdr:row>
      <xdr:rowOff>161925</xdr:rowOff>
    </xdr:to>
    <xdr:sp>
      <xdr:nvSpPr>
        <xdr:cNvPr id="18" name="AutoShape 18"/>
        <xdr:cNvSpPr>
          <a:spLocks/>
        </xdr:cNvSpPr>
      </xdr:nvSpPr>
      <xdr:spPr>
        <a:xfrm>
          <a:off x="19050" y="15030450"/>
          <a:ext cx="771525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91</xdr:row>
      <xdr:rowOff>28575</xdr:rowOff>
    </xdr:from>
    <xdr:to>
      <xdr:col>1</xdr:col>
      <xdr:colOff>247650</xdr:colOff>
      <xdr:row>92</xdr:row>
      <xdr:rowOff>161925</xdr:rowOff>
    </xdr:to>
    <xdr:sp>
      <xdr:nvSpPr>
        <xdr:cNvPr id="19" name="AutoShape 19"/>
        <xdr:cNvSpPr>
          <a:spLocks/>
        </xdr:cNvSpPr>
      </xdr:nvSpPr>
      <xdr:spPr>
        <a:xfrm>
          <a:off x="19050" y="15030450"/>
          <a:ext cx="771525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91</xdr:row>
      <xdr:rowOff>28575</xdr:rowOff>
    </xdr:from>
    <xdr:to>
      <xdr:col>1</xdr:col>
      <xdr:colOff>247650</xdr:colOff>
      <xdr:row>92</xdr:row>
      <xdr:rowOff>161925</xdr:rowOff>
    </xdr:to>
    <xdr:sp>
      <xdr:nvSpPr>
        <xdr:cNvPr id="20" name="AutoShape 24"/>
        <xdr:cNvSpPr>
          <a:spLocks/>
        </xdr:cNvSpPr>
      </xdr:nvSpPr>
      <xdr:spPr>
        <a:xfrm>
          <a:off x="19050" y="15030450"/>
          <a:ext cx="771525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91</xdr:row>
      <xdr:rowOff>28575</xdr:rowOff>
    </xdr:from>
    <xdr:to>
      <xdr:col>1</xdr:col>
      <xdr:colOff>247650</xdr:colOff>
      <xdr:row>92</xdr:row>
      <xdr:rowOff>161925</xdr:rowOff>
    </xdr:to>
    <xdr:sp>
      <xdr:nvSpPr>
        <xdr:cNvPr id="21" name="AutoShape 25"/>
        <xdr:cNvSpPr>
          <a:spLocks/>
        </xdr:cNvSpPr>
      </xdr:nvSpPr>
      <xdr:spPr>
        <a:xfrm>
          <a:off x="19050" y="15030450"/>
          <a:ext cx="771525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91</xdr:row>
      <xdr:rowOff>28575</xdr:rowOff>
    </xdr:from>
    <xdr:to>
      <xdr:col>1</xdr:col>
      <xdr:colOff>247650</xdr:colOff>
      <xdr:row>92</xdr:row>
      <xdr:rowOff>161925</xdr:rowOff>
    </xdr:to>
    <xdr:sp>
      <xdr:nvSpPr>
        <xdr:cNvPr id="22" name="AutoShape 26"/>
        <xdr:cNvSpPr>
          <a:spLocks/>
        </xdr:cNvSpPr>
      </xdr:nvSpPr>
      <xdr:spPr>
        <a:xfrm>
          <a:off x="19050" y="15030450"/>
          <a:ext cx="771525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91</xdr:row>
      <xdr:rowOff>28575</xdr:rowOff>
    </xdr:from>
    <xdr:to>
      <xdr:col>1</xdr:col>
      <xdr:colOff>247650</xdr:colOff>
      <xdr:row>92</xdr:row>
      <xdr:rowOff>161925</xdr:rowOff>
    </xdr:to>
    <xdr:sp>
      <xdr:nvSpPr>
        <xdr:cNvPr id="23" name="AutoShape 27"/>
        <xdr:cNvSpPr>
          <a:spLocks/>
        </xdr:cNvSpPr>
      </xdr:nvSpPr>
      <xdr:spPr>
        <a:xfrm>
          <a:off x="19050" y="15030450"/>
          <a:ext cx="771525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91</xdr:row>
      <xdr:rowOff>28575</xdr:rowOff>
    </xdr:from>
    <xdr:to>
      <xdr:col>1</xdr:col>
      <xdr:colOff>247650</xdr:colOff>
      <xdr:row>92</xdr:row>
      <xdr:rowOff>161925</xdr:rowOff>
    </xdr:to>
    <xdr:sp>
      <xdr:nvSpPr>
        <xdr:cNvPr id="24" name="AutoShape 28"/>
        <xdr:cNvSpPr>
          <a:spLocks/>
        </xdr:cNvSpPr>
      </xdr:nvSpPr>
      <xdr:spPr>
        <a:xfrm>
          <a:off x="19050" y="15030450"/>
          <a:ext cx="771525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91</xdr:row>
      <xdr:rowOff>28575</xdr:rowOff>
    </xdr:from>
    <xdr:to>
      <xdr:col>1</xdr:col>
      <xdr:colOff>247650</xdr:colOff>
      <xdr:row>92</xdr:row>
      <xdr:rowOff>161925</xdr:rowOff>
    </xdr:to>
    <xdr:sp>
      <xdr:nvSpPr>
        <xdr:cNvPr id="25" name="AutoShape 29"/>
        <xdr:cNvSpPr>
          <a:spLocks/>
        </xdr:cNvSpPr>
      </xdr:nvSpPr>
      <xdr:spPr>
        <a:xfrm>
          <a:off x="19050" y="15030450"/>
          <a:ext cx="771525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91</xdr:row>
      <xdr:rowOff>28575</xdr:rowOff>
    </xdr:from>
    <xdr:to>
      <xdr:col>1</xdr:col>
      <xdr:colOff>247650</xdr:colOff>
      <xdr:row>92</xdr:row>
      <xdr:rowOff>161925</xdr:rowOff>
    </xdr:to>
    <xdr:sp>
      <xdr:nvSpPr>
        <xdr:cNvPr id="26" name="AutoShape 30"/>
        <xdr:cNvSpPr>
          <a:spLocks/>
        </xdr:cNvSpPr>
      </xdr:nvSpPr>
      <xdr:spPr>
        <a:xfrm>
          <a:off x="19050" y="15030450"/>
          <a:ext cx="771525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91</xdr:row>
      <xdr:rowOff>28575</xdr:rowOff>
    </xdr:from>
    <xdr:to>
      <xdr:col>1</xdr:col>
      <xdr:colOff>247650</xdr:colOff>
      <xdr:row>92</xdr:row>
      <xdr:rowOff>161925</xdr:rowOff>
    </xdr:to>
    <xdr:sp>
      <xdr:nvSpPr>
        <xdr:cNvPr id="27" name="AutoShape 31"/>
        <xdr:cNvSpPr>
          <a:spLocks/>
        </xdr:cNvSpPr>
      </xdr:nvSpPr>
      <xdr:spPr>
        <a:xfrm>
          <a:off x="19050" y="15030450"/>
          <a:ext cx="771525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106</xdr:row>
      <xdr:rowOff>0</xdr:rowOff>
    </xdr:from>
    <xdr:to>
      <xdr:col>1</xdr:col>
      <xdr:colOff>247650</xdr:colOff>
      <xdr:row>106</xdr:row>
      <xdr:rowOff>0</xdr:rowOff>
    </xdr:to>
    <xdr:sp>
      <xdr:nvSpPr>
        <xdr:cNvPr id="28" name="AutoShape 32"/>
        <xdr:cNvSpPr>
          <a:spLocks/>
        </xdr:cNvSpPr>
      </xdr:nvSpPr>
      <xdr:spPr>
        <a:xfrm>
          <a:off x="19050" y="17459325"/>
          <a:ext cx="7715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106</xdr:row>
      <xdr:rowOff>0</xdr:rowOff>
    </xdr:from>
    <xdr:to>
      <xdr:col>1</xdr:col>
      <xdr:colOff>247650</xdr:colOff>
      <xdr:row>106</xdr:row>
      <xdr:rowOff>0</xdr:rowOff>
    </xdr:to>
    <xdr:sp>
      <xdr:nvSpPr>
        <xdr:cNvPr id="29" name="AutoShape 33"/>
        <xdr:cNvSpPr>
          <a:spLocks/>
        </xdr:cNvSpPr>
      </xdr:nvSpPr>
      <xdr:spPr>
        <a:xfrm>
          <a:off x="19050" y="17459325"/>
          <a:ext cx="7715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106</xdr:row>
      <xdr:rowOff>0</xdr:rowOff>
    </xdr:from>
    <xdr:to>
      <xdr:col>1</xdr:col>
      <xdr:colOff>247650</xdr:colOff>
      <xdr:row>106</xdr:row>
      <xdr:rowOff>0</xdr:rowOff>
    </xdr:to>
    <xdr:sp>
      <xdr:nvSpPr>
        <xdr:cNvPr id="30" name="AutoShape 34"/>
        <xdr:cNvSpPr>
          <a:spLocks/>
        </xdr:cNvSpPr>
      </xdr:nvSpPr>
      <xdr:spPr>
        <a:xfrm>
          <a:off x="19050" y="17459325"/>
          <a:ext cx="7715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106</xdr:row>
      <xdr:rowOff>0</xdr:rowOff>
    </xdr:from>
    <xdr:to>
      <xdr:col>1</xdr:col>
      <xdr:colOff>247650</xdr:colOff>
      <xdr:row>106</xdr:row>
      <xdr:rowOff>0</xdr:rowOff>
    </xdr:to>
    <xdr:sp>
      <xdr:nvSpPr>
        <xdr:cNvPr id="31" name="AutoShape 35"/>
        <xdr:cNvSpPr>
          <a:spLocks/>
        </xdr:cNvSpPr>
      </xdr:nvSpPr>
      <xdr:spPr>
        <a:xfrm>
          <a:off x="19050" y="17459325"/>
          <a:ext cx="7715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109</xdr:row>
      <xdr:rowOff>28575</xdr:rowOff>
    </xdr:from>
    <xdr:to>
      <xdr:col>1</xdr:col>
      <xdr:colOff>247650</xdr:colOff>
      <xdr:row>110</xdr:row>
      <xdr:rowOff>161925</xdr:rowOff>
    </xdr:to>
    <xdr:sp>
      <xdr:nvSpPr>
        <xdr:cNvPr id="32" name="AutoShape 36"/>
        <xdr:cNvSpPr>
          <a:spLocks/>
        </xdr:cNvSpPr>
      </xdr:nvSpPr>
      <xdr:spPr>
        <a:xfrm>
          <a:off x="19050" y="17992725"/>
          <a:ext cx="771525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109</xdr:row>
      <xdr:rowOff>28575</xdr:rowOff>
    </xdr:from>
    <xdr:to>
      <xdr:col>1</xdr:col>
      <xdr:colOff>247650</xdr:colOff>
      <xdr:row>110</xdr:row>
      <xdr:rowOff>161925</xdr:rowOff>
    </xdr:to>
    <xdr:sp>
      <xdr:nvSpPr>
        <xdr:cNvPr id="33" name="AutoShape 37"/>
        <xdr:cNvSpPr>
          <a:spLocks/>
        </xdr:cNvSpPr>
      </xdr:nvSpPr>
      <xdr:spPr>
        <a:xfrm>
          <a:off x="19050" y="17992725"/>
          <a:ext cx="771525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109</xdr:row>
      <xdr:rowOff>28575</xdr:rowOff>
    </xdr:from>
    <xdr:to>
      <xdr:col>1</xdr:col>
      <xdr:colOff>247650</xdr:colOff>
      <xdr:row>110</xdr:row>
      <xdr:rowOff>161925</xdr:rowOff>
    </xdr:to>
    <xdr:sp>
      <xdr:nvSpPr>
        <xdr:cNvPr id="34" name="AutoShape 38"/>
        <xdr:cNvSpPr>
          <a:spLocks/>
        </xdr:cNvSpPr>
      </xdr:nvSpPr>
      <xdr:spPr>
        <a:xfrm>
          <a:off x="19050" y="17992725"/>
          <a:ext cx="771525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109</xdr:row>
      <xdr:rowOff>28575</xdr:rowOff>
    </xdr:from>
    <xdr:to>
      <xdr:col>1</xdr:col>
      <xdr:colOff>247650</xdr:colOff>
      <xdr:row>110</xdr:row>
      <xdr:rowOff>161925</xdr:rowOff>
    </xdr:to>
    <xdr:sp>
      <xdr:nvSpPr>
        <xdr:cNvPr id="35" name="AutoShape 39"/>
        <xdr:cNvSpPr>
          <a:spLocks/>
        </xdr:cNvSpPr>
      </xdr:nvSpPr>
      <xdr:spPr>
        <a:xfrm>
          <a:off x="19050" y="17992725"/>
          <a:ext cx="771525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109</xdr:row>
      <xdr:rowOff>28575</xdr:rowOff>
    </xdr:from>
    <xdr:to>
      <xdr:col>1</xdr:col>
      <xdr:colOff>247650</xdr:colOff>
      <xdr:row>110</xdr:row>
      <xdr:rowOff>161925</xdr:rowOff>
    </xdr:to>
    <xdr:sp>
      <xdr:nvSpPr>
        <xdr:cNvPr id="36" name="AutoShape 40"/>
        <xdr:cNvSpPr>
          <a:spLocks/>
        </xdr:cNvSpPr>
      </xdr:nvSpPr>
      <xdr:spPr>
        <a:xfrm>
          <a:off x="19050" y="17992725"/>
          <a:ext cx="771525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109</xdr:row>
      <xdr:rowOff>28575</xdr:rowOff>
    </xdr:from>
    <xdr:to>
      <xdr:col>1</xdr:col>
      <xdr:colOff>247650</xdr:colOff>
      <xdr:row>110</xdr:row>
      <xdr:rowOff>161925</xdr:rowOff>
    </xdr:to>
    <xdr:sp>
      <xdr:nvSpPr>
        <xdr:cNvPr id="37" name="AutoShape 41"/>
        <xdr:cNvSpPr>
          <a:spLocks/>
        </xdr:cNvSpPr>
      </xdr:nvSpPr>
      <xdr:spPr>
        <a:xfrm>
          <a:off x="19050" y="17992725"/>
          <a:ext cx="771525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109</xdr:row>
      <xdr:rowOff>28575</xdr:rowOff>
    </xdr:from>
    <xdr:to>
      <xdr:col>1</xdr:col>
      <xdr:colOff>247650</xdr:colOff>
      <xdr:row>110</xdr:row>
      <xdr:rowOff>161925</xdr:rowOff>
    </xdr:to>
    <xdr:sp>
      <xdr:nvSpPr>
        <xdr:cNvPr id="38" name="AutoShape 42"/>
        <xdr:cNvSpPr>
          <a:spLocks/>
        </xdr:cNvSpPr>
      </xdr:nvSpPr>
      <xdr:spPr>
        <a:xfrm>
          <a:off x="19050" y="17992725"/>
          <a:ext cx="771525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109</xdr:row>
      <xdr:rowOff>28575</xdr:rowOff>
    </xdr:from>
    <xdr:to>
      <xdr:col>1</xdr:col>
      <xdr:colOff>247650</xdr:colOff>
      <xdr:row>110</xdr:row>
      <xdr:rowOff>161925</xdr:rowOff>
    </xdr:to>
    <xdr:sp>
      <xdr:nvSpPr>
        <xdr:cNvPr id="39" name="AutoShape 43"/>
        <xdr:cNvSpPr>
          <a:spLocks/>
        </xdr:cNvSpPr>
      </xdr:nvSpPr>
      <xdr:spPr>
        <a:xfrm>
          <a:off x="19050" y="17992725"/>
          <a:ext cx="771525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109</xdr:row>
      <xdr:rowOff>28575</xdr:rowOff>
    </xdr:from>
    <xdr:to>
      <xdr:col>1</xdr:col>
      <xdr:colOff>247650</xdr:colOff>
      <xdr:row>110</xdr:row>
      <xdr:rowOff>161925</xdr:rowOff>
    </xdr:to>
    <xdr:sp>
      <xdr:nvSpPr>
        <xdr:cNvPr id="40" name="AutoShape 44"/>
        <xdr:cNvSpPr>
          <a:spLocks/>
        </xdr:cNvSpPr>
      </xdr:nvSpPr>
      <xdr:spPr>
        <a:xfrm>
          <a:off x="19050" y="17992725"/>
          <a:ext cx="771525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109</xdr:row>
      <xdr:rowOff>28575</xdr:rowOff>
    </xdr:from>
    <xdr:to>
      <xdr:col>1</xdr:col>
      <xdr:colOff>247650</xdr:colOff>
      <xdr:row>110</xdr:row>
      <xdr:rowOff>161925</xdr:rowOff>
    </xdr:to>
    <xdr:sp>
      <xdr:nvSpPr>
        <xdr:cNvPr id="41" name="AutoShape 45"/>
        <xdr:cNvSpPr>
          <a:spLocks/>
        </xdr:cNvSpPr>
      </xdr:nvSpPr>
      <xdr:spPr>
        <a:xfrm>
          <a:off x="19050" y="17992725"/>
          <a:ext cx="771525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109</xdr:row>
      <xdr:rowOff>28575</xdr:rowOff>
    </xdr:from>
    <xdr:to>
      <xdr:col>1</xdr:col>
      <xdr:colOff>247650</xdr:colOff>
      <xdr:row>110</xdr:row>
      <xdr:rowOff>161925</xdr:rowOff>
    </xdr:to>
    <xdr:sp>
      <xdr:nvSpPr>
        <xdr:cNvPr id="42" name="AutoShape 46"/>
        <xdr:cNvSpPr>
          <a:spLocks/>
        </xdr:cNvSpPr>
      </xdr:nvSpPr>
      <xdr:spPr>
        <a:xfrm>
          <a:off x="19050" y="17992725"/>
          <a:ext cx="771525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109</xdr:row>
      <xdr:rowOff>28575</xdr:rowOff>
    </xdr:from>
    <xdr:to>
      <xdr:col>1</xdr:col>
      <xdr:colOff>247650</xdr:colOff>
      <xdr:row>110</xdr:row>
      <xdr:rowOff>161925</xdr:rowOff>
    </xdr:to>
    <xdr:sp>
      <xdr:nvSpPr>
        <xdr:cNvPr id="43" name="AutoShape 47"/>
        <xdr:cNvSpPr>
          <a:spLocks/>
        </xdr:cNvSpPr>
      </xdr:nvSpPr>
      <xdr:spPr>
        <a:xfrm>
          <a:off x="19050" y="17992725"/>
          <a:ext cx="771525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9</xdr:row>
      <xdr:rowOff>152400</xdr:rowOff>
    </xdr:from>
    <xdr:to>
      <xdr:col>7</xdr:col>
      <xdr:colOff>361950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361950" y="1609725"/>
        <a:ext cx="53340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31</xdr:row>
      <xdr:rowOff>0</xdr:rowOff>
    </xdr:from>
    <xdr:to>
      <xdr:col>7</xdr:col>
      <xdr:colOff>419100</xdr:colOff>
      <xdr:row>49</xdr:row>
      <xdr:rowOff>19050</xdr:rowOff>
    </xdr:to>
    <xdr:graphicFrame>
      <xdr:nvGraphicFramePr>
        <xdr:cNvPr id="2" name="Chart 2"/>
        <xdr:cNvGraphicFramePr/>
      </xdr:nvGraphicFramePr>
      <xdr:xfrm>
        <a:off x="352425" y="5019675"/>
        <a:ext cx="54006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352425</xdr:colOff>
      <xdr:row>52</xdr:row>
      <xdr:rowOff>0</xdr:rowOff>
    </xdr:from>
    <xdr:to>
      <xdr:col>7</xdr:col>
      <xdr:colOff>419100</xdr:colOff>
      <xdr:row>70</xdr:row>
      <xdr:rowOff>19050</xdr:rowOff>
    </xdr:to>
    <xdr:graphicFrame>
      <xdr:nvGraphicFramePr>
        <xdr:cNvPr id="3" name="Chart 3"/>
        <xdr:cNvGraphicFramePr/>
      </xdr:nvGraphicFramePr>
      <xdr:xfrm>
        <a:off x="352425" y="8420100"/>
        <a:ext cx="54006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tabSelected="1" workbookViewId="0" topLeftCell="A115">
      <selection activeCell="M127" sqref="M127"/>
    </sheetView>
  </sheetViews>
  <sheetFormatPr defaultColWidth="11.421875" defaultRowHeight="12.75"/>
  <cols>
    <col min="1" max="1" width="8.140625" style="0" customWidth="1"/>
    <col min="2" max="2" width="3.8515625" style="0" customWidth="1"/>
    <col min="3" max="3" width="9.140625" style="0" customWidth="1"/>
    <col min="4" max="4" width="11.00390625" style="0" customWidth="1"/>
    <col min="5" max="10" width="9.140625" style="0" customWidth="1"/>
    <col min="11" max="11" width="11.140625" style="0" bestFit="1" customWidth="1"/>
    <col min="12" max="16384" width="9.140625" style="0" customWidth="1"/>
  </cols>
  <sheetData>
    <row r="1" spans="1:10" ht="13.5" thickBot="1">
      <c r="A1" s="34" t="s">
        <v>14</v>
      </c>
      <c r="B1" s="35"/>
      <c r="C1" s="35"/>
      <c r="D1" s="35"/>
      <c r="E1" s="35"/>
      <c r="F1" s="35"/>
      <c r="G1" s="35"/>
      <c r="H1" s="35"/>
      <c r="I1" s="35"/>
      <c r="J1" s="36"/>
    </row>
    <row r="3" ht="13.5" thickBot="1"/>
    <row r="4" spans="1:10" ht="13.5" thickBot="1">
      <c r="A4" s="34">
        <v>2004</v>
      </c>
      <c r="B4" s="35"/>
      <c r="C4" s="35"/>
      <c r="D4" s="35"/>
      <c r="E4" s="35"/>
      <c r="F4" s="35"/>
      <c r="G4" s="35"/>
      <c r="H4" s="35"/>
      <c r="I4" s="35"/>
      <c r="J4" s="36"/>
    </row>
    <row r="5" spans="1:10" ht="12.75">
      <c r="A5" s="37" t="s">
        <v>12</v>
      </c>
      <c r="B5" s="38"/>
      <c r="C5" s="39" t="s">
        <v>7</v>
      </c>
      <c r="D5" s="38"/>
      <c r="E5" s="39" t="s">
        <v>8</v>
      </c>
      <c r="F5" s="38"/>
      <c r="G5" s="37" t="s">
        <v>9</v>
      </c>
      <c r="H5" s="38"/>
      <c r="I5" s="37" t="s">
        <v>13</v>
      </c>
      <c r="J5" s="38"/>
    </row>
    <row r="6" spans="1:10" ht="13.5" thickBot="1">
      <c r="A6" s="4" t="s">
        <v>0</v>
      </c>
      <c r="B6" s="5"/>
      <c r="C6" s="40" t="s">
        <v>11</v>
      </c>
      <c r="D6" s="29"/>
      <c r="E6" s="30"/>
      <c r="F6" s="31"/>
      <c r="G6" s="7"/>
      <c r="H6" s="6"/>
      <c r="I6" s="7"/>
      <c r="J6" s="6"/>
    </row>
    <row r="7" spans="1:10" ht="12.75">
      <c r="A7" s="32" t="s">
        <v>1</v>
      </c>
      <c r="B7" s="33"/>
      <c r="C7" s="25">
        <f>11536+6480+3990</f>
        <v>22006</v>
      </c>
      <c r="D7" s="12"/>
      <c r="E7" s="10"/>
      <c r="F7" s="41"/>
      <c r="G7" s="10"/>
      <c r="H7" s="41"/>
      <c r="I7" s="10"/>
      <c r="J7" s="41"/>
    </row>
    <row r="8" spans="1:10" ht="12.75">
      <c r="A8" s="15" t="s">
        <v>2</v>
      </c>
      <c r="B8" s="16"/>
      <c r="C8" s="25">
        <f>12880+6480+4370</f>
        <v>23730</v>
      </c>
      <c r="D8" s="12"/>
      <c r="E8" s="25">
        <v>41465</v>
      </c>
      <c r="F8" s="12"/>
      <c r="G8" s="10"/>
      <c r="H8" s="41"/>
      <c r="I8" s="10"/>
      <c r="J8" s="41"/>
    </row>
    <row r="9" spans="1:10" ht="12.75">
      <c r="A9" s="15" t="s">
        <v>3</v>
      </c>
      <c r="B9" s="16"/>
      <c r="C9" s="25">
        <f>9472+6120+3640</f>
        <v>19232</v>
      </c>
      <c r="D9" s="12"/>
      <c r="E9" s="25"/>
      <c r="F9" s="12"/>
      <c r="G9" s="25">
        <v>1950</v>
      </c>
      <c r="H9" s="12"/>
      <c r="I9" s="25"/>
      <c r="J9" s="12"/>
    </row>
    <row r="10" spans="1:10" ht="12.75">
      <c r="A10" s="15" t="s">
        <v>4</v>
      </c>
      <c r="B10" s="16"/>
      <c r="C10" s="25">
        <f>5700+5580+2100</f>
        <v>13380</v>
      </c>
      <c r="D10" s="12"/>
      <c r="E10" s="25">
        <v>74150</v>
      </c>
      <c r="F10" s="12"/>
      <c r="G10" s="25">
        <f>10798-I10</f>
        <v>9119</v>
      </c>
      <c r="H10" s="12"/>
      <c r="I10" s="25">
        <v>1679</v>
      </c>
      <c r="J10" s="12"/>
    </row>
    <row r="11" spans="1:10" ht="12.75">
      <c r="A11" s="15" t="s">
        <v>5</v>
      </c>
      <c r="B11" s="16"/>
      <c r="C11" s="25">
        <f>6208+5580+3040</f>
        <v>14828</v>
      </c>
      <c r="D11" s="12"/>
      <c r="E11" s="25">
        <v>59800</v>
      </c>
      <c r="F11" s="12"/>
      <c r="G11" s="25">
        <f>13415-I11</f>
        <v>12297</v>
      </c>
      <c r="H11" s="12"/>
      <c r="I11" s="25">
        <v>1118</v>
      </c>
      <c r="J11" s="12"/>
    </row>
    <row r="12" spans="1:10" ht="12.75">
      <c r="A12" s="15" t="s">
        <v>6</v>
      </c>
      <c r="B12" s="16"/>
      <c r="C12" s="25">
        <f>8064+6300+2880</f>
        <v>17244</v>
      </c>
      <c r="D12" s="12"/>
      <c r="E12" s="25">
        <v>8000</v>
      </c>
      <c r="F12" s="12"/>
      <c r="G12" s="25">
        <v>25904</v>
      </c>
      <c r="H12" s="12"/>
      <c r="I12" s="25"/>
      <c r="J12" s="12"/>
    </row>
    <row r="13" spans="1:10" ht="12.75">
      <c r="A13" s="15" t="s">
        <v>17</v>
      </c>
      <c r="B13" s="16"/>
      <c r="C13" s="11">
        <f>8736+5400+3000</f>
        <v>17136</v>
      </c>
      <c r="D13" s="12"/>
      <c r="E13" s="11">
        <v>132711</v>
      </c>
      <c r="F13" s="12"/>
      <c r="G13" s="11">
        <v>17899</v>
      </c>
      <c r="H13" s="12"/>
      <c r="I13" s="11"/>
      <c r="J13" s="12"/>
    </row>
    <row r="14" spans="1:10" ht="12.75">
      <c r="A14" s="15" t="s">
        <v>18</v>
      </c>
      <c r="B14" s="16"/>
      <c r="C14" s="11">
        <f>8288+6480+3400</f>
        <v>18168</v>
      </c>
      <c r="D14" s="12"/>
      <c r="E14" s="11">
        <v>41000</v>
      </c>
      <c r="F14" s="12"/>
      <c r="G14" s="11">
        <v>16202</v>
      </c>
      <c r="H14" s="12"/>
      <c r="I14" s="11">
        <v>200</v>
      </c>
      <c r="J14" s="12"/>
    </row>
    <row r="15" spans="1:10" ht="12.75">
      <c r="A15" s="15" t="s">
        <v>19</v>
      </c>
      <c r="B15" s="16"/>
      <c r="C15" s="11">
        <f>2016+3600+1600</f>
        <v>7216</v>
      </c>
      <c r="D15" s="12"/>
      <c r="E15" s="11">
        <v>10070</v>
      </c>
      <c r="F15" s="12"/>
      <c r="G15" s="11">
        <f>14708-2122</f>
        <v>12586</v>
      </c>
      <c r="H15" s="12"/>
      <c r="I15" s="11">
        <v>2122</v>
      </c>
      <c r="J15" s="12"/>
    </row>
    <row r="16" spans="1:10" ht="12.75">
      <c r="A16" s="15" t="s">
        <v>20</v>
      </c>
      <c r="B16" s="16"/>
      <c r="C16" s="11">
        <v>18360</v>
      </c>
      <c r="D16" s="12"/>
      <c r="E16" s="42" t="s">
        <v>21</v>
      </c>
      <c r="F16" s="12"/>
      <c r="G16" s="11">
        <v>12121</v>
      </c>
      <c r="H16" s="12"/>
      <c r="I16" s="11"/>
      <c r="J16" s="12"/>
    </row>
    <row r="17" spans="1:10" ht="12.75">
      <c r="A17" s="15" t="s">
        <v>22</v>
      </c>
      <c r="B17" s="16"/>
      <c r="C17" s="11">
        <v>16000</v>
      </c>
      <c r="D17" s="12"/>
      <c r="E17" s="11">
        <v>1800</v>
      </c>
      <c r="F17" s="12"/>
      <c r="G17" s="11">
        <v>1201</v>
      </c>
      <c r="H17" s="12"/>
      <c r="I17" s="11"/>
      <c r="J17" s="12"/>
    </row>
    <row r="18" spans="1:10" ht="13.5" thickBot="1">
      <c r="A18" s="15" t="s">
        <v>23</v>
      </c>
      <c r="B18" s="16"/>
      <c r="C18" s="11">
        <v>16032</v>
      </c>
      <c r="D18" s="12"/>
      <c r="E18" s="11">
        <v>1800</v>
      </c>
      <c r="F18" s="12"/>
      <c r="G18" s="42" t="s">
        <v>21</v>
      </c>
      <c r="H18" s="12"/>
      <c r="I18" s="11"/>
      <c r="J18" s="12"/>
    </row>
    <row r="19" spans="1:10" ht="13.5" thickBot="1">
      <c r="A19" s="23" t="s">
        <v>10</v>
      </c>
      <c r="B19" s="24"/>
      <c r="C19" s="43">
        <f>SUM(C7:D18)</f>
        <v>203332</v>
      </c>
      <c r="D19" s="22"/>
      <c r="E19" s="43">
        <f>SUM(E7:F18)</f>
        <v>370796</v>
      </c>
      <c r="F19" s="22"/>
      <c r="G19" s="43">
        <f>SUM(G7:H18)</f>
        <v>109279</v>
      </c>
      <c r="H19" s="22"/>
      <c r="I19" s="43">
        <f>SUM(I7:J18)</f>
        <v>5119</v>
      </c>
      <c r="J19" s="22"/>
    </row>
    <row r="20" spans="3:10" ht="13.5" thickBot="1">
      <c r="C20" s="1"/>
      <c r="D20" s="1"/>
      <c r="E20" s="1"/>
      <c r="F20" s="1"/>
      <c r="G20" s="1"/>
      <c r="H20" s="1"/>
      <c r="I20" s="1"/>
      <c r="J20" s="1"/>
    </row>
    <row r="21" spans="1:10" ht="13.5" thickBot="1">
      <c r="A21" s="34">
        <v>2005</v>
      </c>
      <c r="B21" s="35"/>
      <c r="C21" s="35"/>
      <c r="D21" s="35"/>
      <c r="E21" s="35"/>
      <c r="F21" s="35"/>
      <c r="G21" s="35"/>
      <c r="H21" s="35"/>
      <c r="I21" s="35"/>
      <c r="J21" s="36"/>
    </row>
    <row r="22" spans="1:10" ht="12.75">
      <c r="A22" s="37" t="s">
        <v>12</v>
      </c>
      <c r="B22" s="38"/>
      <c r="C22" s="37" t="s">
        <v>7</v>
      </c>
      <c r="D22" s="38"/>
      <c r="E22" s="39" t="s">
        <v>8</v>
      </c>
      <c r="F22" s="38"/>
      <c r="G22" s="37" t="s">
        <v>9</v>
      </c>
      <c r="H22" s="38"/>
      <c r="I22" s="37" t="s">
        <v>13</v>
      </c>
      <c r="J22" s="38"/>
    </row>
    <row r="23" spans="1:10" ht="13.5" thickBot="1">
      <c r="A23" s="4" t="s">
        <v>0</v>
      </c>
      <c r="B23" s="5"/>
      <c r="C23" s="28" t="s">
        <v>11</v>
      </c>
      <c r="D23" s="29"/>
      <c r="E23" s="30"/>
      <c r="F23" s="31"/>
      <c r="G23" s="7"/>
      <c r="H23" s="6"/>
      <c r="I23" s="28" t="s">
        <v>15</v>
      </c>
      <c r="J23" s="29"/>
    </row>
    <row r="24" spans="1:10" ht="12.75">
      <c r="A24" s="32" t="s">
        <v>1</v>
      </c>
      <c r="B24" s="33"/>
      <c r="C24" s="11">
        <f>5520+5940+2340</f>
        <v>13800</v>
      </c>
      <c r="D24" s="12"/>
      <c r="E24" s="25">
        <v>66962</v>
      </c>
      <c r="F24" s="12"/>
      <c r="G24" s="25"/>
      <c r="H24" s="12"/>
      <c r="I24" s="10"/>
      <c r="J24" s="41"/>
    </row>
    <row r="25" spans="1:10" ht="12.75">
      <c r="A25" s="15" t="s">
        <v>2</v>
      </c>
      <c r="B25" s="16"/>
      <c r="C25" s="11">
        <f>8512+5760+4400</f>
        <v>18672</v>
      </c>
      <c r="D25" s="12"/>
      <c r="E25" s="25">
        <v>42374</v>
      </c>
      <c r="F25" s="12"/>
      <c r="G25" s="25"/>
      <c r="H25" s="12"/>
      <c r="I25" s="10"/>
      <c r="J25" s="41"/>
    </row>
    <row r="26" spans="1:10" ht="12.75">
      <c r="A26" s="15" t="s">
        <v>3</v>
      </c>
      <c r="B26" s="16"/>
      <c r="C26" s="11">
        <f>8064+7200+3600</f>
        <v>18864</v>
      </c>
      <c r="D26" s="12"/>
      <c r="E26" s="25">
        <v>67899</v>
      </c>
      <c r="F26" s="12"/>
      <c r="G26" s="25"/>
      <c r="H26" s="12"/>
      <c r="I26" s="10"/>
      <c r="J26" s="41"/>
    </row>
    <row r="27" spans="1:10" ht="12.75">
      <c r="A27" s="15" t="s">
        <v>4</v>
      </c>
      <c r="B27" s="16"/>
      <c r="C27" s="11">
        <f>7728+5760+4600</f>
        <v>18088</v>
      </c>
      <c r="D27" s="12"/>
      <c r="E27" s="25">
        <v>128268</v>
      </c>
      <c r="F27" s="12"/>
      <c r="G27" s="25">
        <v>20079</v>
      </c>
      <c r="H27" s="12"/>
      <c r="I27" s="10"/>
      <c r="J27" s="41"/>
    </row>
    <row r="28" spans="1:10" ht="12.75">
      <c r="A28" s="15" t="s">
        <v>5</v>
      </c>
      <c r="B28" s="16"/>
      <c r="C28" s="11">
        <f>7728+5760+4600</f>
        <v>18088</v>
      </c>
      <c r="D28" s="12"/>
      <c r="E28" s="25">
        <v>181978</v>
      </c>
      <c r="F28" s="12"/>
      <c r="G28" s="25">
        <v>20945</v>
      </c>
      <c r="H28" s="12"/>
      <c r="I28" s="10"/>
      <c r="J28" s="41"/>
    </row>
    <row r="29" spans="1:10" ht="12.75">
      <c r="A29" s="15" t="s">
        <v>6</v>
      </c>
      <c r="B29" s="16"/>
      <c r="C29" s="11">
        <f>6608+5400+4000</f>
        <v>16008</v>
      </c>
      <c r="D29" s="12"/>
      <c r="E29" s="25">
        <v>48000</v>
      </c>
      <c r="F29" s="12"/>
      <c r="G29" s="25">
        <v>14054</v>
      </c>
      <c r="H29" s="12"/>
      <c r="I29" s="10"/>
      <c r="J29" s="41"/>
    </row>
    <row r="30" spans="1:11" ht="12.75">
      <c r="A30" s="15" t="s">
        <v>17</v>
      </c>
      <c r="B30" s="16"/>
      <c r="C30" s="11">
        <f>5796+6660+6800</f>
        <v>19256</v>
      </c>
      <c r="D30" s="12"/>
      <c r="E30" s="44">
        <v>47400</v>
      </c>
      <c r="F30" s="45"/>
      <c r="G30" s="44">
        <f>8648-574</f>
        <v>8074</v>
      </c>
      <c r="H30" s="45"/>
      <c r="I30" s="44">
        <v>574</v>
      </c>
      <c r="J30" s="45"/>
      <c r="K30" s="8"/>
    </row>
    <row r="31" spans="1:11" ht="12.75">
      <c r="A31" s="15" t="s">
        <v>18</v>
      </c>
      <c r="B31" s="16"/>
      <c r="C31" s="11">
        <f>7637+3600+6450</f>
        <v>17687</v>
      </c>
      <c r="D31" s="12"/>
      <c r="E31" s="44">
        <v>102089</v>
      </c>
      <c r="F31" s="45"/>
      <c r="G31" s="44">
        <f>10678-657</f>
        <v>10021</v>
      </c>
      <c r="H31" s="45"/>
      <c r="I31" s="44">
        <v>657</v>
      </c>
      <c r="J31" s="45"/>
      <c r="K31" s="8"/>
    </row>
    <row r="32" spans="1:11" ht="12.75">
      <c r="A32" s="15" t="s">
        <v>19</v>
      </c>
      <c r="B32" s="16"/>
      <c r="C32" s="11">
        <f>11984+7320</f>
        <v>19304</v>
      </c>
      <c r="D32" s="12"/>
      <c r="E32" s="44">
        <v>36000</v>
      </c>
      <c r="F32" s="45"/>
      <c r="G32" s="44">
        <v>28318</v>
      </c>
      <c r="H32" s="45"/>
      <c r="I32" s="44">
        <v>13</v>
      </c>
      <c r="J32" s="45"/>
      <c r="K32" s="8"/>
    </row>
    <row r="33" spans="1:11" ht="12.75">
      <c r="A33" s="15" t="s">
        <v>20</v>
      </c>
      <c r="B33" s="16"/>
      <c r="C33" s="11">
        <v>24688</v>
      </c>
      <c r="D33" s="12"/>
      <c r="E33" s="44">
        <v>38500</v>
      </c>
      <c r="F33" s="45"/>
      <c r="G33" s="44">
        <v>6408</v>
      </c>
      <c r="H33" s="45"/>
      <c r="I33" s="44"/>
      <c r="J33" s="45"/>
      <c r="K33" s="8"/>
    </row>
    <row r="34" spans="1:11" ht="12.75">
      <c r="A34" s="15" t="s">
        <v>22</v>
      </c>
      <c r="B34" s="16"/>
      <c r="C34" s="11">
        <v>27712</v>
      </c>
      <c r="D34" s="12"/>
      <c r="E34" s="46" t="s">
        <v>21</v>
      </c>
      <c r="F34" s="45"/>
      <c r="G34" s="44">
        <v>8913</v>
      </c>
      <c r="H34" s="45"/>
      <c r="I34" s="44"/>
      <c r="J34" s="45"/>
      <c r="K34" s="8"/>
    </row>
    <row r="35" spans="1:11" ht="13.5" thickBot="1">
      <c r="A35" s="15" t="s">
        <v>23</v>
      </c>
      <c r="B35" s="16"/>
      <c r="C35" s="11">
        <v>23008</v>
      </c>
      <c r="D35" s="12"/>
      <c r="E35" s="44">
        <v>20675</v>
      </c>
      <c r="F35" s="45"/>
      <c r="G35" s="44"/>
      <c r="H35" s="45"/>
      <c r="I35" s="44"/>
      <c r="J35" s="45"/>
      <c r="K35" s="8"/>
    </row>
    <row r="36" spans="1:10" ht="13.5" thickBot="1">
      <c r="A36" s="23" t="s">
        <v>10</v>
      </c>
      <c r="B36" s="24"/>
      <c r="C36" s="21">
        <f>SUM(C24:D35)</f>
        <v>235175</v>
      </c>
      <c r="D36" s="22"/>
      <c r="E36" s="21">
        <f>SUM(E24:F35)</f>
        <v>780145</v>
      </c>
      <c r="F36" s="22"/>
      <c r="G36" s="21">
        <f>SUM(G24:H35)</f>
        <v>116812</v>
      </c>
      <c r="H36" s="22"/>
      <c r="I36" s="21">
        <f>SUM(I24:J35)</f>
        <v>1244</v>
      </c>
      <c r="J36" s="22"/>
    </row>
    <row r="37" spans="2:10" ht="13.5" thickBot="1">
      <c r="B37" s="3"/>
      <c r="C37" s="2"/>
      <c r="D37" s="2"/>
      <c r="E37" s="2"/>
      <c r="F37" s="2"/>
      <c r="G37" s="2"/>
      <c r="H37" s="2"/>
      <c r="I37" s="2"/>
      <c r="J37" s="2"/>
    </row>
    <row r="38" spans="1:10" ht="13.5" thickBot="1">
      <c r="A38" s="34">
        <v>2006</v>
      </c>
      <c r="B38" s="35"/>
      <c r="C38" s="35"/>
      <c r="D38" s="35"/>
      <c r="E38" s="35"/>
      <c r="F38" s="35"/>
      <c r="G38" s="35"/>
      <c r="H38" s="35"/>
      <c r="I38" s="35"/>
      <c r="J38" s="36"/>
    </row>
    <row r="39" spans="1:10" ht="12.75">
      <c r="A39" s="37" t="s">
        <v>12</v>
      </c>
      <c r="B39" s="38"/>
      <c r="C39" s="37" t="s">
        <v>7</v>
      </c>
      <c r="D39" s="38"/>
      <c r="E39" s="39" t="s">
        <v>8</v>
      </c>
      <c r="F39" s="38"/>
      <c r="G39" s="37" t="s">
        <v>9</v>
      </c>
      <c r="H39" s="38"/>
      <c r="I39" s="37" t="s">
        <v>13</v>
      </c>
      <c r="J39" s="38"/>
    </row>
    <row r="40" spans="1:10" ht="13.5" thickBot="1">
      <c r="A40" s="4" t="s">
        <v>0</v>
      </c>
      <c r="B40" s="5"/>
      <c r="C40" s="28" t="s">
        <v>11</v>
      </c>
      <c r="D40" s="29"/>
      <c r="E40" s="30"/>
      <c r="F40" s="31"/>
      <c r="G40" s="7"/>
      <c r="H40" s="6"/>
      <c r="I40" s="28" t="s">
        <v>15</v>
      </c>
      <c r="J40" s="29"/>
    </row>
    <row r="41" spans="1:10" ht="12.75">
      <c r="A41" s="32" t="s">
        <v>1</v>
      </c>
      <c r="B41" s="33"/>
      <c r="C41" s="11">
        <f>14016+9000+7050</f>
        <v>30066</v>
      </c>
      <c r="D41" s="12"/>
      <c r="E41" s="25">
        <v>8700</v>
      </c>
      <c r="F41" s="12"/>
      <c r="G41" s="25"/>
      <c r="H41" s="12"/>
      <c r="I41" s="13"/>
      <c r="J41" s="14"/>
    </row>
    <row r="42" spans="1:10" ht="12.75">
      <c r="A42" s="15" t="s">
        <v>2</v>
      </c>
      <c r="B42" s="16"/>
      <c r="C42" s="11">
        <f>14560+7320+4664</f>
        <v>26544</v>
      </c>
      <c r="D42" s="12"/>
      <c r="E42" s="25">
        <v>32450</v>
      </c>
      <c r="F42" s="12"/>
      <c r="G42" s="25"/>
      <c r="H42" s="12"/>
      <c r="I42" s="13"/>
      <c r="J42" s="14"/>
    </row>
    <row r="43" spans="1:10" ht="12.75">
      <c r="A43" s="15" t="s">
        <v>3</v>
      </c>
      <c r="B43" s="16"/>
      <c r="C43" s="11">
        <f>9020+7560+6182</f>
        <v>22762</v>
      </c>
      <c r="D43" s="12"/>
      <c r="E43" s="25">
        <v>6773</v>
      </c>
      <c r="F43" s="12"/>
      <c r="G43" s="25"/>
      <c r="H43" s="12"/>
      <c r="I43" s="13"/>
      <c r="J43" s="14"/>
    </row>
    <row r="44" spans="1:10" ht="12.75">
      <c r="A44" s="15" t="s">
        <v>4</v>
      </c>
      <c r="B44" s="16"/>
      <c r="C44" s="11">
        <f>6340+8040+5179</f>
        <v>19559</v>
      </c>
      <c r="D44" s="12"/>
      <c r="E44" s="25">
        <v>77100</v>
      </c>
      <c r="F44" s="12"/>
      <c r="G44" s="25">
        <f>2770+3003+5051</f>
        <v>10824</v>
      </c>
      <c r="H44" s="12"/>
      <c r="I44" s="13">
        <f>210+49+193</f>
        <v>452</v>
      </c>
      <c r="J44" s="14"/>
    </row>
    <row r="45" spans="1:10" ht="12.75">
      <c r="A45" s="15" t="s">
        <v>5</v>
      </c>
      <c r="B45" s="16"/>
      <c r="C45" s="11">
        <f>9260+9600+5573</f>
        <v>24433</v>
      </c>
      <c r="D45" s="12"/>
      <c r="E45" s="25">
        <v>120450</v>
      </c>
      <c r="F45" s="12"/>
      <c r="G45" s="25">
        <f>1810+4088+4216+4520+4440</f>
        <v>19074</v>
      </c>
      <c r="H45" s="12"/>
      <c r="I45" s="13">
        <f>338*2+203</f>
        <v>879</v>
      </c>
      <c r="J45" s="14"/>
    </row>
    <row r="46" spans="1:10" ht="12.75">
      <c r="A46" s="15" t="s">
        <v>6</v>
      </c>
      <c r="B46" s="16"/>
      <c r="C46" s="11">
        <f>7220+8040+5749</f>
        <v>21009</v>
      </c>
      <c r="D46" s="12"/>
      <c r="E46" s="25">
        <v>45621</v>
      </c>
      <c r="F46" s="12"/>
      <c r="G46" s="25">
        <f>3937+4094+5163+5512</f>
        <v>18706</v>
      </c>
      <c r="H46" s="12"/>
      <c r="I46" s="13">
        <f>107+158</f>
        <v>265</v>
      </c>
      <c r="J46" s="14"/>
    </row>
    <row r="47" spans="1:10" ht="12.75">
      <c r="A47" s="15" t="s">
        <v>17</v>
      </c>
      <c r="B47" s="16"/>
      <c r="C47" s="11">
        <f>11886+11040+3399</f>
        <v>26325</v>
      </c>
      <c r="D47" s="12"/>
      <c r="E47" s="11">
        <v>52325</v>
      </c>
      <c r="F47" s="12"/>
      <c r="G47" s="11">
        <f>3558+5939+4174+5270+4325</f>
        <v>23266</v>
      </c>
      <c r="H47" s="12"/>
      <c r="I47" s="27">
        <v>69</v>
      </c>
      <c r="J47" s="14"/>
    </row>
    <row r="48" spans="1:10" ht="12.75">
      <c r="A48" s="15" t="s">
        <v>18</v>
      </c>
      <c r="B48" s="16"/>
      <c r="C48" s="11">
        <f>21280+12960+4464</f>
        <v>38704</v>
      </c>
      <c r="D48" s="12"/>
      <c r="E48" s="11">
        <v>6900</v>
      </c>
      <c r="F48" s="12"/>
      <c r="G48" s="11">
        <f>1141+5167+4831+5401+4290+4670</f>
        <v>25500</v>
      </c>
      <c r="H48" s="12"/>
      <c r="I48" s="27">
        <v>193</v>
      </c>
      <c r="J48" s="14"/>
    </row>
    <row r="49" spans="1:10" ht="12.75">
      <c r="A49" s="15" t="s">
        <v>19</v>
      </c>
      <c r="B49" s="16"/>
      <c r="C49" s="11">
        <f>24000+15480+6670</f>
        <v>46150</v>
      </c>
      <c r="D49" s="12"/>
      <c r="E49" s="11">
        <v>15250</v>
      </c>
      <c r="F49" s="12"/>
      <c r="G49" s="11">
        <f>7056+4598+4119+6562+2885</f>
        <v>25220</v>
      </c>
      <c r="H49" s="12"/>
      <c r="I49" s="27"/>
      <c r="J49" s="14"/>
    </row>
    <row r="50" spans="1:10" ht="12.75">
      <c r="A50" s="15" t="s">
        <v>20</v>
      </c>
      <c r="B50" s="16"/>
      <c r="C50" s="11">
        <v>45027</v>
      </c>
      <c r="D50" s="12"/>
      <c r="E50" s="11">
        <v>35800</v>
      </c>
      <c r="F50" s="12"/>
      <c r="G50" s="11">
        <f>4789+3388+3776+3261+3478</f>
        <v>18692</v>
      </c>
      <c r="H50" s="12"/>
      <c r="I50" s="27">
        <f>79+134+125</f>
        <v>338</v>
      </c>
      <c r="J50" s="14"/>
    </row>
    <row r="51" spans="1:10" ht="12.75">
      <c r="A51" s="15" t="s">
        <v>22</v>
      </c>
      <c r="B51" s="16"/>
      <c r="C51" s="11">
        <v>53584</v>
      </c>
      <c r="D51" s="12"/>
      <c r="E51" s="11">
        <v>1650</v>
      </c>
      <c r="F51" s="12"/>
      <c r="G51" s="11">
        <v>3858</v>
      </c>
      <c r="H51" s="12"/>
      <c r="I51" s="27"/>
      <c r="J51" s="14"/>
    </row>
    <row r="52" spans="1:10" ht="13.5" thickBot="1">
      <c r="A52" s="15" t="s">
        <v>23</v>
      </c>
      <c r="B52" s="16"/>
      <c r="C52" s="11">
        <v>37700</v>
      </c>
      <c r="D52" s="12"/>
      <c r="E52" s="11">
        <v>32000</v>
      </c>
      <c r="F52" s="12"/>
      <c r="G52" s="42" t="s">
        <v>21</v>
      </c>
      <c r="H52" s="12"/>
      <c r="I52" s="27"/>
      <c r="J52" s="14"/>
    </row>
    <row r="53" spans="1:10" ht="13.5" thickBot="1">
      <c r="A53" s="23" t="s">
        <v>10</v>
      </c>
      <c r="B53" s="24"/>
      <c r="C53" s="21">
        <f>SUM(C41:D52)</f>
        <v>391863</v>
      </c>
      <c r="D53" s="22"/>
      <c r="E53" s="21">
        <f>SUM(E41:F52)</f>
        <v>435019</v>
      </c>
      <c r="F53" s="22"/>
      <c r="G53" s="21">
        <f>SUM(G41:H52)</f>
        <v>145140</v>
      </c>
      <c r="H53" s="22"/>
      <c r="I53" s="21">
        <f>SUM(I41:J52)</f>
        <v>2196</v>
      </c>
      <c r="J53" s="22"/>
    </row>
    <row r="54" ht="13.5" thickBot="1"/>
    <row r="55" spans="1:10" ht="13.5" thickBot="1">
      <c r="A55" s="34">
        <v>2007</v>
      </c>
      <c r="B55" s="35"/>
      <c r="C55" s="35"/>
      <c r="D55" s="35"/>
      <c r="E55" s="35"/>
      <c r="F55" s="35"/>
      <c r="G55" s="35"/>
      <c r="H55" s="35"/>
      <c r="I55" s="35"/>
      <c r="J55" s="36"/>
    </row>
    <row r="56" spans="1:10" ht="12.75">
      <c r="A56" s="37" t="s">
        <v>12</v>
      </c>
      <c r="B56" s="38"/>
      <c r="C56" s="37" t="s">
        <v>7</v>
      </c>
      <c r="D56" s="38"/>
      <c r="E56" s="39" t="s">
        <v>8</v>
      </c>
      <c r="F56" s="38"/>
      <c r="G56" s="37" t="s">
        <v>9</v>
      </c>
      <c r="H56" s="38"/>
      <c r="I56" s="37" t="s">
        <v>13</v>
      </c>
      <c r="J56" s="38"/>
    </row>
    <row r="57" spans="1:10" ht="13.5" thickBot="1">
      <c r="A57" s="4" t="s">
        <v>0</v>
      </c>
      <c r="B57" s="5"/>
      <c r="C57" s="28" t="s">
        <v>11</v>
      </c>
      <c r="D57" s="29"/>
      <c r="E57" s="30"/>
      <c r="F57" s="31"/>
      <c r="G57" s="7"/>
      <c r="H57" s="6"/>
      <c r="I57" s="28" t="s">
        <v>15</v>
      </c>
      <c r="J57" s="29"/>
    </row>
    <row r="58" spans="1:10" ht="12.75">
      <c r="A58" s="32" t="s">
        <v>1</v>
      </c>
      <c r="B58" s="33"/>
      <c r="C58" s="11">
        <v>45700</v>
      </c>
      <c r="D58" s="12"/>
      <c r="E58" s="25">
        <v>44027</v>
      </c>
      <c r="F58" s="12"/>
      <c r="G58" s="25">
        <v>0</v>
      </c>
      <c r="H58" s="12"/>
      <c r="I58" s="13">
        <v>0</v>
      </c>
      <c r="J58" s="14"/>
    </row>
    <row r="59" spans="1:10" ht="12.75">
      <c r="A59" s="15" t="s">
        <v>2</v>
      </c>
      <c r="B59" s="16"/>
      <c r="C59" s="11">
        <v>43400</v>
      </c>
      <c r="D59" s="12"/>
      <c r="E59" s="25">
        <v>0</v>
      </c>
      <c r="F59" s="12"/>
      <c r="G59" s="25">
        <v>0</v>
      </c>
      <c r="H59" s="12"/>
      <c r="I59" s="13">
        <v>0</v>
      </c>
      <c r="J59" s="14"/>
    </row>
    <row r="60" spans="1:10" ht="12.75">
      <c r="A60" s="15" t="s">
        <v>3</v>
      </c>
      <c r="B60" s="16"/>
      <c r="C60" s="11">
        <v>49476</v>
      </c>
      <c r="D60" s="12"/>
      <c r="E60" s="25">
        <v>12400</v>
      </c>
      <c r="F60" s="12"/>
      <c r="G60" s="25">
        <v>0</v>
      </c>
      <c r="H60" s="12"/>
      <c r="I60" s="13">
        <v>0</v>
      </c>
      <c r="J60" s="14"/>
    </row>
    <row r="61" spans="1:10" ht="12.75">
      <c r="A61" s="15" t="s">
        <v>4</v>
      </c>
      <c r="B61" s="16"/>
      <c r="C61" s="11">
        <v>42991</v>
      </c>
      <c r="D61" s="12"/>
      <c r="E61" s="25">
        <v>113838</v>
      </c>
      <c r="F61" s="12"/>
      <c r="G61" s="25">
        <v>16915</v>
      </c>
      <c r="H61" s="12"/>
      <c r="I61" s="13">
        <v>0</v>
      </c>
      <c r="J61" s="14"/>
    </row>
    <row r="62" spans="1:10" ht="12.75">
      <c r="A62" s="15" t="s">
        <v>5</v>
      </c>
      <c r="B62" s="16"/>
      <c r="C62" s="11">
        <v>53816</v>
      </c>
      <c r="D62" s="12"/>
      <c r="E62" s="25">
        <v>81700</v>
      </c>
      <c r="F62" s="12"/>
      <c r="G62" s="25">
        <f>21526+5153</f>
        <v>26679</v>
      </c>
      <c r="H62" s="12"/>
      <c r="I62" s="13">
        <v>0</v>
      </c>
      <c r="J62" s="14"/>
    </row>
    <row r="63" spans="1:10" ht="12.75">
      <c r="A63" s="15" t="s">
        <v>6</v>
      </c>
      <c r="B63" s="16"/>
      <c r="C63" s="11">
        <v>51403</v>
      </c>
      <c r="D63" s="12"/>
      <c r="E63" s="25">
        <v>62639</v>
      </c>
      <c r="F63" s="12"/>
      <c r="G63" s="25">
        <v>30864</v>
      </c>
      <c r="H63" s="12"/>
      <c r="I63" s="13">
        <v>0</v>
      </c>
      <c r="J63" s="14"/>
    </row>
    <row r="64" spans="1:10" ht="12.75">
      <c r="A64" s="15" t="s">
        <v>17</v>
      </c>
      <c r="B64" s="16"/>
      <c r="C64" s="11">
        <v>46123</v>
      </c>
      <c r="D64" s="12"/>
      <c r="E64" s="25">
        <v>10630</v>
      </c>
      <c r="F64" s="12"/>
      <c r="G64" s="25">
        <v>24097</v>
      </c>
      <c r="H64" s="12"/>
      <c r="I64" s="13">
        <v>0</v>
      </c>
      <c r="J64" s="14"/>
    </row>
    <row r="65" spans="1:10" ht="12.75">
      <c r="A65" s="15" t="s">
        <v>18</v>
      </c>
      <c r="B65" s="16"/>
      <c r="C65" s="11">
        <v>53291</v>
      </c>
      <c r="D65" s="12"/>
      <c r="E65" s="25">
        <v>0</v>
      </c>
      <c r="F65" s="12"/>
      <c r="G65" s="25">
        <v>28598</v>
      </c>
      <c r="H65" s="12"/>
      <c r="I65" s="13">
        <v>0</v>
      </c>
      <c r="J65" s="14"/>
    </row>
    <row r="66" spans="1:10" ht="12.75">
      <c r="A66" s="15" t="s">
        <v>19</v>
      </c>
      <c r="B66" s="16"/>
      <c r="C66" s="11">
        <v>49545</v>
      </c>
      <c r="D66" s="12"/>
      <c r="E66" s="25">
        <v>0</v>
      </c>
      <c r="F66" s="12"/>
      <c r="G66" s="25">
        <v>21636</v>
      </c>
      <c r="H66" s="12"/>
      <c r="I66" s="13">
        <v>0</v>
      </c>
      <c r="J66" s="14"/>
    </row>
    <row r="67" spans="1:10" ht="12.75">
      <c r="A67" s="15" t="s">
        <v>20</v>
      </c>
      <c r="B67" s="16"/>
      <c r="C67" s="11">
        <v>61066</v>
      </c>
      <c r="D67" s="12"/>
      <c r="E67" s="25">
        <v>18250</v>
      </c>
      <c r="F67" s="12"/>
      <c r="G67" s="25">
        <v>12695</v>
      </c>
      <c r="H67" s="12"/>
      <c r="I67" s="13">
        <v>0</v>
      </c>
      <c r="J67" s="14"/>
    </row>
    <row r="68" spans="1:10" ht="12.75">
      <c r="A68" s="15" t="s">
        <v>22</v>
      </c>
      <c r="B68" s="16"/>
      <c r="C68" s="11">
        <v>66860</v>
      </c>
      <c r="D68" s="12"/>
      <c r="E68" s="25">
        <v>42340</v>
      </c>
      <c r="F68" s="12"/>
      <c r="G68" s="25">
        <v>6624</v>
      </c>
      <c r="H68" s="12"/>
      <c r="I68" s="13">
        <v>0</v>
      </c>
      <c r="J68" s="14"/>
    </row>
    <row r="69" spans="1:10" ht="13.5" thickBot="1">
      <c r="A69" s="15" t="s">
        <v>23</v>
      </c>
      <c r="B69" s="16"/>
      <c r="C69" s="11">
        <v>52620</v>
      </c>
      <c r="D69" s="12"/>
      <c r="E69" s="25"/>
      <c r="F69" s="12"/>
      <c r="G69" s="25">
        <v>0</v>
      </c>
      <c r="H69" s="12"/>
      <c r="I69" s="13">
        <v>0</v>
      </c>
      <c r="J69" s="14"/>
    </row>
    <row r="70" spans="1:10" ht="13.5" thickBot="1">
      <c r="A70" s="23" t="s">
        <v>10</v>
      </c>
      <c r="B70" s="24"/>
      <c r="C70" s="21">
        <f>SUM(C58:D69)</f>
        <v>616291</v>
      </c>
      <c r="D70" s="22"/>
      <c r="E70" s="21">
        <f>SUM(E58:F68)</f>
        <v>385824</v>
      </c>
      <c r="F70" s="22"/>
      <c r="G70" s="21">
        <f>SUM(G58:H69)</f>
        <v>168108</v>
      </c>
      <c r="H70" s="22"/>
      <c r="I70" s="21">
        <f>SUM(I58:J69)</f>
        <v>0</v>
      </c>
      <c r="J70" s="22"/>
    </row>
    <row r="72" ht="13.5" thickBot="1"/>
    <row r="73" spans="1:10" ht="13.5" thickBot="1">
      <c r="A73" s="34">
        <v>2008</v>
      </c>
      <c r="B73" s="35"/>
      <c r="C73" s="35"/>
      <c r="D73" s="35"/>
      <c r="E73" s="35"/>
      <c r="F73" s="35"/>
      <c r="G73" s="35"/>
      <c r="H73" s="35"/>
      <c r="I73" s="35"/>
      <c r="J73" s="36"/>
    </row>
    <row r="74" spans="1:10" ht="12.75">
      <c r="A74" s="37" t="s">
        <v>12</v>
      </c>
      <c r="B74" s="38"/>
      <c r="C74" s="37" t="s">
        <v>7</v>
      </c>
      <c r="D74" s="38"/>
      <c r="E74" s="39" t="s">
        <v>8</v>
      </c>
      <c r="F74" s="38"/>
      <c r="G74" s="37" t="s">
        <v>9</v>
      </c>
      <c r="H74" s="38"/>
      <c r="I74" s="37" t="s">
        <v>13</v>
      </c>
      <c r="J74" s="38"/>
    </row>
    <row r="75" spans="1:10" ht="13.5" thickBot="1">
      <c r="A75" s="4" t="s">
        <v>0</v>
      </c>
      <c r="B75" s="5"/>
      <c r="C75" s="28" t="s">
        <v>11</v>
      </c>
      <c r="D75" s="29"/>
      <c r="E75" s="30"/>
      <c r="F75" s="31"/>
      <c r="G75" s="7"/>
      <c r="H75" s="6"/>
      <c r="I75" s="28" t="s">
        <v>15</v>
      </c>
      <c r="J75" s="29"/>
    </row>
    <row r="76" spans="1:10" ht="12.75">
      <c r="A76" s="32" t="s">
        <v>1</v>
      </c>
      <c r="B76" s="33"/>
      <c r="C76" s="11">
        <v>66380</v>
      </c>
      <c r="D76" s="12"/>
      <c r="E76" s="25">
        <v>46578</v>
      </c>
      <c r="F76" s="12"/>
      <c r="G76" s="25">
        <v>0</v>
      </c>
      <c r="H76" s="12"/>
      <c r="I76" s="13"/>
      <c r="J76" s="14"/>
    </row>
    <row r="77" spans="1:10" ht="12.75">
      <c r="A77" s="15" t="s">
        <v>2</v>
      </c>
      <c r="B77" s="16"/>
      <c r="C77" s="11">
        <v>57516</v>
      </c>
      <c r="D77" s="12"/>
      <c r="E77" s="25">
        <v>51476</v>
      </c>
      <c r="F77" s="12"/>
      <c r="G77" s="25">
        <v>0</v>
      </c>
      <c r="H77" s="12"/>
      <c r="I77" s="13"/>
      <c r="J77" s="14"/>
    </row>
    <row r="78" spans="1:10" ht="12.75">
      <c r="A78" s="15" t="s">
        <v>3</v>
      </c>
      <c r="B78" s="16"/>
      <c r="C78" s="11">
        <v>53610</v>
      </c>
      <c r="D78" s="12"/>
      <c r="E78" s="25">
        <v>19790</v>
      </c>
      <c r="F78" s="12"/>
      <c r="G78" s="25">
        <v>0</v>
      </c>
      <c r="H78" s="12"/>
      <c r="I78" s="13"/>
      <c r="J78" s="14"/>
    </row>
    <row r="79" spans="1:10" ht="12.75">
      <c r="A79" s="15" t="s">
        <v>4</v>
      </c>
      <c r="B79" s="16"/>
      <c r="C79" s="11">
        <v>54800</v>
      </c>
      <c r="D79" s="12"/>
      <c r="E79" s="25">
        <v>7685</v>
      </c>
      <c r="F79" s="12"/>
      <c r="G79" s="25">
        <v>22444</v>
      </c>
      <c r="H79" s="12"/>
      <c r="I79" s="26"/>
      <c r="J79" s="14"/>
    </row>
    <row r="80" spans="1:10" ht="12.75">
      <c r="A80" s="15" t="s">
        <v>5</v>
      </c>
      <c r="B80" s="16"/>
      <c r="C80" s="11">
        <v>61370</v>
      </c>
      <c r="D80" s="12"/>
      <c r="E80" s="25">
        <v>56831</v>
      </c>
      <c r="F80" s="12"/>
      <c r="G80" s="25">
        <v>37434</v>
      </c>
      <c r="H80" s="12"/>
      <c r="I80" s="13"/>
      <c r="J80" s="14"/>
    </row>
    <row r="81" spans="1:10" ht="12.75">
      <c r="A81" s="15" t="s">
        <v>6</v>
      </c>
      <c r="B81" s="16"/>
      <c r="C81" s="11">
        <v>43240</v>
      </c>
      <c r="D81" s="12"/>
      <c r="E81" s="25">
        <v>94703</v>
      </c>
      <c r="F81" s="12"/>
      <c r="G81" s="25">
        <v>17444</v>
      </c>
      <c r="H81" s="12"/>
      <c r="I81" s="13"/>
      <c r="J81" s="14"/>
    </row>
    <row r="82" spans="1:10" ht="12.75">
      <c r="A82" s="15" t="s">
        <v>17</v>
      </c>
      <c r="B82" s="16"/>
      <c r="C82" s="11">
        <v>51400</v>
      </c>
      <c r="D82" s="12"/>
      <c r="E82" s="25">
        <v>131943</v>
      </c>
      <c r="F82" s="12"/>
      <c r="G82" s="25">
        <v>41866</v>
      </c>
      <c r="H82" s="12"/>
      <c r="I82" s="13"/>
      <c r="J82" s="14"/>
    </row>
    <row r="83" spans="1:10" ht="12.75">
      <c r="A83" s="15" t="s">
        <v>18</v>
      </c>
      <c r="B83" s="16"/>
      <c r="C83" s="11">
        <v>51549</v>
      </c>
      <c r="D83" s="12"/>
      <c r="E83" s="25">
        <v>33633</v>
      </c>
      <c r="F83" s="12"/>
      <c r="G83" s="25">
        <v>35003</v>
      </c>
      <c r="H83" s="12"/>
      <c r="I83" s="13"/>
      <c r="J83" s="14"/>
    </row>
    <row r="84" spans="1:10" ht="12.75">
      <c r="A84" s="15" t="s">
        <v>19</v>
      </c>
      <c r="B84" s="16"/>
      <c r="C84" s="11">
        <v>57392</v>
      </c>
      <c r="D84" s="12"/>
      <c r="E84" s="25"/>
      <c r="F84" s="12"/>
      <c r="G84" s="25">
        <v>19450</v>
      </c>
      <c r="H84" s="12"/>
      <c r="I84" s="13"/>
      <c r="J84" s="14"/>
    </row>
    <row r="85" spans="1:10" ht="12.75">
      <c r="A85" s="15" t="s">
        <v>20</v>
      </c>
      <c r="B85" s="16"/>
      <c r="C85" s="11">
        <v>44396</v>
      </c>
      <c r="D85" s="12"/>
      <c r="E85" s="25"/>
      <c r="F85" s="12"/>
      <c r="G85" s="25">
        <v>8597</v>
      </c>
      <c r="H85" s="12"/>
      <c r="I85" s="13"/>
      <c r="J85" s="14"/>
    </row>
    <row r="86" spans="1:10" ht="12.75">
      <c r="A86" s="15" t="s">
        <v>22</v>
      </c>
      <c r="B86" s="16"/>
      <c r="C86" s="11">
        <v>34022</v>
      </c>
      <c r="D86" s="12"/>
      <c r="E86" s="25"/>
      <c r="F86" s="12"/>
      <c r="G86" s="25">
        <v>0</v>
      </c>
      <c r="H86" s="12"/>
      <c r="I86" s="13"/>
      <c r="J86" s="14"/>
    </row>
    <row r="87" spans="1:10" ht="13.5" thickBot="1">
      <c r="A87" s="15" t="s">
        <v>23</v>
      </c>
      <c r="B87" s="16"/>
      <c r="C87" s="11">
        <v>30720</v>
      </c>
      <c r="D87" s="12"/>
      <c r="E87" s="25"/>
      <c r="F87" s="12"/>
      <c r="G87" s="25">
        <v>4624</v>
      </c>
      <c r="H87" s="12"/>
      <c r="I87" s="13"/>
      <c r="J87" s="14"/>
    </row>
    <row r="88" spans="1:10" ht="13.5" thickBot="1">
      <c r="A88" s="23" t="s">
        <v>10</v>
      </c>
      <c r="B88" s="24"/>
      <c r="C88" s="21">
        <f>SUM(C76:D87)</f>
        <v>606395</v>
      </c>
      <c r="D88" s="22"/>
      <c r="E88" s="21">
        <f>SUM(E76:F85)</f>
        <v>442639</v>
      </c>
      <c r="F88" s="22"/>
      <c r="G88" s="21">
        <f>SUM(G76:H87)</f>
        <v>186862</v>
      </c>
      <c r="H88" s="22"/>
      <c r="I88" s="21">
        <f>SUM(I76:J85)</f>
        <v>0</v>
      </c>
      <c r="J88" s="22"/>
    </row>
    <row r="90" ht="13.5" thickBot="1">
      <c r="H90" s="8"/>
    </row>
    <row r="91" spans="1:10" ht="13.5" thickBot="1">
      <c r="A91" s="34">
        <v>2009</v>
      </c>
      <c r="B91" s="35"/>
      <c r="C91" s="35"/>
      <c r="D91" s="35"/>
      <c r="E91" s="35"/>
      <c r="F91" s="35"/>
      <c r="G91" s="35"/>
      <c r="H91" s="35"/>
      <c r="I91" s="35"/>
      <c r="J91" s="36"/>
    </row>
    <row r="92" spans="1:10" ht="12.75">
      <c r="A92" s="37" t="s">
        <v>12</v>
      </c>
      <c r="B92" s="38"/>
      <c r="C92" s="37" t="s">
        <v>7</v>
      </c>
      <c r="D92" s="38"/>
      <c r="E92" s="39" t="s">
        <v>8</v>
      </c>
      <c r="F92" s="38"/>
      <c r="G92" s="37" t="s">
        <v>9</v>
      </c>
      <c r="H92" s="38"/>
      <c r="I92" s="37" t="s">
        <v>13</v>
      </c>
      <c r="J92" s="38"/>
    </row>
    <row r="93" spans="1:10" ht="13.5" thickBot="1">
      <c r="A93" s="4" t="s">
        <v>0</v>
      </c>
      <c r="B93" s="5"/>
      <c r="C93" s="28" t="s">
        <v>11</v>
      </c>
      <c r="D93" s="29"/>
      <c r="E93" s="30"/>
      <c r="F93" s="31"/>
      <c r="G93" s="7"/>
      <c r="H93" s="6"/>
      <c r="I93" s="28" t="s">
        <v>15</v>
      </c>
      <c r="J93" s="29"/>
    </row>
    <row r="94" spans="1:10" ht="12.75">
      <c r="A94" s="32" t="s">
        <v>1</v>
      </c>
      <c r="B94" s="33"/>
      <c r="C94" s="11">
        <v>38399</v>
      </c>
      <c r="D94" s="12"/>
      <c r="E94" s="25">
        <v>23643</v>
      </c>
      <c r="F94" s="12"/>
      <c r="G94" s="25"/>
      <c r="H94" s="12"/>
      <c r="I94" s="13"/>
      <c r="J94" s="14"/>
    </row>
    <row r="95" spans="1:10" ht="12.75">
      <c r="A95" s="15" t="s">
        <v>2</v>
      </c>
      <c r="B95" s="16"/>
      <c r="C95" s="11">
        <v>24974</v>
      </c>
      <c r="D95" s="12"/>
      <c r="E95" s="25">
        <v>26916</v>
      </c>
      <c r="F95" s="12"/>
      <c r="G95" s="25"/>
      <c r="H95" s="12"/>
      <c r="I95" s="13"/>
      <c r="J95" s="14"/>
    </row>
    <row r="96" spans="1:10" ht="12.75">
      <c r="A96" s="15" t="s">
        <v>3</v>
      </c>
      <c r="B96" s="16"/>
      <c r="C96" s="11">
        <v>44594</v>
      </c>
      <c r="D96" s="12"/>
      <c r="E96" s="25">
        <v>15105</v>
      </c>
      <c r="F96" s="12"/>
      <c r="G96" s="25"/>
      <c r="H96" s="12"/>
      <c r="I96" s="13"/>
      <c r="J96" s="14"/>
    </row>
    <row r="97" spans="1:10" ht="12.75">
      <c r="A97" s="15" t="s">
        <v>4</v>
      </c>
      <c r="B97" s="16"/>
      <c r="C97" s="11">
        <v>45072</v>
      </c>
      <c r="D97" s="12"/>
      <c r="E97" s="25">
        <v>13365</v>
      </c>
      <c r="F97" s="12"/>
      <c r="G97" s="25">
        <v>7864</v>
      </c>
      <c r="H97" s="12"/>
      <c r="I97" s="26"/>
      <c r="J97" s="14"/>
    </row>
    <row r="98" spans="1:10" ht="12.75">
      <c r="A98" s="15" t="s">
        <v>5</v>
      </c>
      <c r="B98" s="16"/>
      <c r="C98" s="11">
        <v>32360</v>
      </c>
      <c r="D98" s="12"/>
      <c r="E98" s="25">
        <v>40636</v>
      </c>
      <c r="F98" s="12"/>
      <c r="G98" s="25">
        <f>16351</f>
        <v>16351</v>
      </c>
      <c r="H98" s="12"/>
      <c r="I98" s="27"/>
      <c r="J98" s="14"/>
    </row>
    <row r="99" spans="1:10" ht="12.75">
      <c r="A99" s="15" t="s">
        <v>6</v>
      </c>
      <c r="B99" s="16"/>
      <c r="C99" s="11">
        <v>25590</v>
      </c>
      <c r="D99" s="12"/>
      <c r="E99" s="25">
        <v>1751</v>
      </c>
      <c r="F99" s="12"/>
      <c r="G99" s="25">
        <v>25063</v>
      </c>
      <c r="H99" s="12"/>
      <c r="I99" s="13"/>
      <c r="J99" s="14"/>
    </row>
    <row r="100" spans="1:10" ht="12.75">
      <c r="A100" s="15" t="s">
        <v>17</v>
      </c>
      <c r="B100" s="16"/>
      <c r="C100" s="11">
        <v>37030</v>
      </c>
      <c r="D100" s="12"/>
      <c r="E100" s="25">
        <v>23000</v>
      </c>
      <c r="F100" s="12"/>
      <c r="G100" s="25">
        <v>17400</v>
      </c>
      <c r="H100" s="12"/>
      <c r="I100" s="13"/>
      <c r="J100" s="14"/>
    </row>
    <row r="101" spans="1:10" ht="12.75">
      <c r="A101" s="15" t="s">
        <v>18</v>
      </c>
      <c r="B101" s="16"/>
      <c r="C101" s="11">
        <v>35410</v>
      </c>
      <c r="D101" s="12"/>
      <c r="E101" s="25"/>
      <c r="F101" s="12"/>
      <c r="G101" s="25">
        <v>13541</v>
      </c>
      <c r="H101" s="12"/>
      <c r="I101" s="13"/>
      <c r="J101" s="14"/>
    </row>
    <row r="102" spans="1:10" ht="12.75">
      <c r="A102" s="15" t="s">
        <v>19</v>
      </c>
      <c r="B102" s="16"/>
      <c r="C102" s="11">
        <v>34410</v>
      </c>
      <c r="D102" s="12"/>
      <c r="E102" s="25"/>
      <c r="F102" s="12"/>
      <c r="G102" s="25">
        <v>15335</v>
      </c>
      <c r="H102" s="12"/>
      <c r="I102" s="13"/>
      <c r="J102" s="14"/>
    </row>
    <row r="103" spans="1:10" ht="12.75">
      <c r="A103" s="15" t="s">
        <v>20</v>
      </c>
      <c r="B103" s="16"/>
      <c r="C103" s="11">
        <v>35900</v>
      </c>
      <c r="D103" s="12"/>
      <c r="E103" s="11">
        <v>10900</v>
      </c>
      <c r="F103" s="12"/>
      <c r="G103" s="11">
        <v>4692</v>
      </c>
      <c r="H103" s="12"/>
      <c r="I103" s="13"/>
      <c r="J103" s="14"/>
    </row>
    <row r="104" spans="1:10" ht="12.75">
      <c r="A104" s="15" t="s">
        <v>22</v>
      </c>
      <c r="B104" s="16"/>
      <c r="C104" s="17">
        <v>37950</v>
      </c>
      <c r="D104" s="18"/>
      <c r="E104" s="17"/>
      <c r="F104" s="18"/>
      <c r="G104" s="17">
        <v>0</v>
      </c>
      <c r="H104" s="18"/>
      <c r="I104" s="13"/>
      <c r="J104" s="14"/>
    </row>
    <row r="105" spans="1:10" ht="13.5" thickBot="1">
      <c r="A105" s="15" t="s">
        <v>23</v>
      </c>
      <c r="B105" s="16"/>
      <c r="C105" s="17">
        <v>32790</v>
      </c>
      <c r="D105" s="18"/>
      <c r="E105" s="19"/>
      <c r="F105" s="20"/>
      <c r="G105" s="19">
        <v>3389</v>
      </c>
      <c r="H105" s="20"/>
      <c r="I105" s="13"/>
      <c r="J105" s="14"/>
    </row>
    <row r="106" spans="1:10" ht="13.5" thickBot="1">
      <c r="A106" s="23" t="s">
        <v>10</v>
      </c>
      <c r="B106" s="24"/>
      <c r="C106" s="21">
        <f>SUM(C94:D105)</f>
        <v>424479</v>
      </c>
      <c r="D106" s="22"/>
      <c r="E106" s="21">
        <f>SUM(E94:F105)</f>
        <v>155316</v>
      </c>
      <c r="F106" s="22"/>
      <c r="G106" s="21">
        <f>SUM(G94:H105)</f>
        <v>103635</v>
      </c>
      <c r="H106" s="22"/>
      <c r="I106" s="21">
        <f>SUM(I94:J105)</f>
        <v>0</v>
      </c>
      <c r="J106" s="22"/>
    </row>
    <row r="108" ht="13.5" thickBot="1"/>
    <row r="109" spans="1:10" ht="13.5" thickBot="1">
      <c r="A109" s="34">
        <v>2010</v>
      </c>
      <c r="B109" s="35"/>
      <c r="C109" s="35"/>
      <c r="D109" s="35"/>
      <c r="E109" s="35"/>
      <c r="F109" s="35"/>
      <c r="G109" s="35"/>
      <c r="H109" s="35"/>
      <c r="I109" s="35"/>
      <c r="J109" s="36"/>
    </row>
    <row r="110" spans="1:10" ht="12.75">
      <c r="A110" s="37" t="s">
        <v>12</v>
      </c>
      <c r="B110" s="38"/>
      <c r="C110" s="37" t="s">
        <v>7</v>
      </c>
      <c r="D110" s="38"/>
      <c r="E110" s="39" t="s">
        <v>8</v>
      </c>
      <c r="F110" s="38"/>
      <c r="G110" s="37" t="s">
        <v>9</v>
      </c>
      <c r="H110" s="38"/>
      <c r="I110" s="37" t="s">
        <v>13</v>
      </c>
      <c r="J110" s="38"/>
    </row>
    <row r="111" spans="1:10" ht="13.5" thickBot="1">
      <c r="A111" s="4" t="s">
        <v>0</v>
      </c>
      <c r="B111" s="5"/>
      <c r="C111" s="28" t="s">
        <v>11</v>
      </c>
      <c r="D111" s="29"/>
      <c r="E111" s="30"/>
      <c r="F111" s="31"/>
      <c r="G111" s="7"/>
      <c r="H111" s="6"/>
      <c r="I111" s="28" t="s">
        <v>15</v>
      </c>
      <c r="J111" s="29"/>
    </row>
    <row r="112" spans="1:10" ht="12.75">
      <c r="A112" s="32" t="s">
        <v>1</v>
      </c>
      <c r="B112" s="33"/>
      <c r="C112" s="11">
        <v>23660</v>
      </c>
      <c r="D112" s="12"/>
      <c r="E112" s="25"/>
      <c r="F112" s="12"/>
      <c r="G112" s="25"/>
      <c r="H112" s="12"/>
      <c r="I112" s="13"/>
      <c r="J112" s="14"/>
    </row>
    <row r="113" spans="1:10" ht="12.75">
      <c r="A113" s="15" t="s">
        <v>2</v>
      </c>
      <c r="B113" s="16"/>
      <c r="C113" s="11">
        <v>23880</v>
      </c>
      <c r="D113" s="12"/>
      <c r="E113" s="25"/>
      <c r="F113" s="12"/>
      <c r="G113" s="25"/>
      <c r="H113" s="12"/>
      <c r="I113" s="13"/>
      <c r="J113" s="14"/>
    </row>
    <row r="114" spans="1:10" ht="12.75">
      <c r="A114" s="15" t="s">
        <v>3</v>
      </c>
      <c r="B114" s="16"/>
      <c r="C114" s="11">
        <v>25340</v>
      </c>
      <c r="D114" s="12"/>
      <c r="E114" s="25">
        <v>4066</v>
      </c>
      <c r="F114" s="12"/>
      <c r="G114" s="25"/>
      <c r="H114" s="12"/>
      <c r="I114" s="13"/>
      <c r="J114" s="14"/>
    </row>
    <row r="115" spans="1:10" ht="12.75">
      <c r="A115" s="15" t="s">
        <v>4</v>
      </c>
      <c r="B115" s="16"/>
      <c r="C115" s="11">
        <v>23150</v>
      </c>
      <c r="D115" s="12"/>
      <c r="E115" s="25">
        <v>23622</v>
      </c>
      <c r="F115" s="12"/>
      <c r="G115" s="25">
        <v>13728</v>
      </c>
      <c r="H115" s="12"/>
      <c r="I115" s="26"/>
      <c r="J115" s="14"/>
    </row>
    <row r="116" spans="1:10" ht="12.75">
      <c r="A116" s="15" t="s">
        <v>5</v>
      </c>
      <c r="B116" s="16"/>
      <c r="C116" s="11">
        <v>32335</v>
      </c>
      <c r="D116" s="12"/>
      <c r="E116" s="25">
        <v>0</v>
      </c>
      <c r="F116" s="12"/>
      <c r="G116" s="25">
        <v>22711</v>
      </c>
      <c r="H116" s="12"/>
      <c r="I116" s="27"/>
      <c r="J116" s="14"/>
    </row>
    <row r="117" spans="1:10" ht="12.75">
      <c r="A117" s="15" t="s">
        <v>6</v>
      </c>
      <c r="B117" s="16"/>
      <c r="C117" s="11">
        <v>31050</v>
      </c>
      <c r="D117" s="12"/>
      <c r="E117" s="25">
        <v>0</v>
      </c>
      <c r="F117" s="12"/>
      <c r="G117" s="25">
        <v>30017</v>
      </c>
      <c r="H117" s="12"/>
      <c r="I117" s="13"/>
      <c r="J117" s="14"/>
    </row>
    <row r="118" spans="1:10" ht="12.75">
      <c r="A118" s="15" t="s">
        <v>17</v>
      </c>
      <c r="B118" s="16"/>
      <c r="C118" s="11">
        <v>29320</v>
      </c>
      <c r="D118" s="12"/>
      <c r="E118" s="25">
        <v>30095</v>
      </c>
      <c r="F118" s="12"/>
      <c r="G118" s="25">
        <v>43630</v>
      </c>
      <c r="H118" s="12"/>
      <c r="I118" s="13">
        <v>28</v>
      </c>
      <c r="J118" s="14"/>
    </row>
    <row r="119" spans="1:10" ht="12.75">
      <c r="A119" s="15" t="s">
        <v>18</v>
      </c>
      <c r="B119" s="16"/>
      <c r="C119" s="11">
        <v>40550</v>
      </c>
      <c r="D119" s="12"/>
      <c r="E119" s="25"/>
      <c r="F119" s="12"/>
      <c r="G119" s="25">
        <v>52873</v>
      </c>
      <c r="H119" s="12"/>
      <c r="I119" s="13"/>
      <c r="J119" s="14"/>
    </row>
    <row r="120" spans="1:10" ht="12.75">
      <c r="A120" s="15" t="s">
        <v>19</v>
      </c>
      <c r="B120" s="16"/>
      <c r="C120" s="11">
        <v>35660</v>
      </c>
      <c r="D120" s="12"/>
      <c r="E120" s="25"/>
      <c r="F120" s="12"/>
      <c r="G120" s="25">
        <v>15976</v>
      </c>
      <c r="H120" s="12"/>
      <c r="I120" s="13"/>
      <c r="J120" s="14"/>
    </row>
    <row r="121" spans="1:10" ht="12.75">
      <c r="A121" s="15" t="s">
        <v>20</v>
      </c>
      <c r="B121" s="16"/>
      <c r="C121" s="11">
        <v>34020</v>
      </c>
      <c r="D121" s="12"/>
      <c r="E121" s="11">
        <v>4104</v>
      </c>
      <c r="F121" s="12"/>
      <c r="G121" s="11">
        <v>6052</v>
      </c>
      <c r="H121" s="12"/>
      <c r="I121" s="13">
        <v>11</v>
      </c>
      <c r="J121" s="14"/>
    </row>
    <row r="122" spans="1:10" ht="12.75">
      <c r="A122" s="15" t="s">
        <v>22</v>
      </c>
      <c r="B122" s="16"/>
      <c r="C122" s="17">
        <v>38270</v>
      </c>
      <c r="D122" s="18"/>
      <c r="E122" s="17"/>
      <c r="F122" s="18"/>
      <c r="G122" s="17">
        <v>5850</v>
      </c>
      <c r="H122" s="18"/>
      <c r="I122" s="13"/>
      <c r="J122" s="14"/>
    </row>
    <row r="123" spans="1:10" ht="13.5" thickBot="1">
      <c r="A123" s="15" t="s">
        <v>23</v>
      </c>
      <c r="B123" s="16"/>
      <c r="C123" s="17">
        <v>31690</v>
      </c>
      <c r="D123" s="18"/>
      <c r="E123" s="19">
        <v>20050</v>
      </c>
      <c r="F123" s="20"/>
      <c r="G123" s="19">
        <v>3828</v>
      </c>
      <c r="H123" s="20"/>
      <c r="I123" s="13">
        <v>5</v>
      </c>
      <c r="J123" s="14"/>
    </row>
    <row r="124" spans="1:10" ht="13.5" thickBot="1">
      <c r="A124" s="23" t="s">
        <v>10</v>
      </c>
      <c r="B124" s="24"/>
      <c r="C124" s="21">
        <f>SUM(C112:D123)</f>
        <v>368925</v>
      </c>
      <c r="D124" s="22"/>
      <c r="E124" s="21">
        <f>SUM(E112:F123)</f>
        <v>81937</v>
      </c>
      <c r="F124" s="22"/>
      <c r="G124" s="21">
        <f>SUM(G112:H123)</f>
        <v>194665</v>
      </c>
      <c r="H124" s="22"/>
      <c r="I124" s="21">
        <f>SUM(I112:J123)</f>
        <v>44</v>
      </c>
      <c r="J124" s="22"/>
    </row>
  </sheetData>
  <mergeCells count="518">
    <mergeCell ref="I123:J123"/>
    <mergeCell ref="A124:B124"/>
    <mergeCell ref="C124:D124"/>
    <mergeCell ref="E124:F124"/>
    <mergeCell ref="G124:H124"/>
    <mergeCell ref="I124:J124"/>
    <mergeCell ref="A123:B123"/>
    <mergeCell ref="C123:D123"/>
    <mergeCell ref="E123:F123"/>
    <mergeCell ref="G123:H123"/>
    <mergeCell ref="I121:J121"/>
    <mergeCell ref="A122:B122"/>
    <mergeCell ref="C122:D122"/>
    <mergeCell ref="E122:F122"/>
    <mergeCell ref="G122:H122"/>
    <mergeCell ref="I122:J122"/>
    <mergeCell ref="A121:B121"/>
    <mergeCell ref="C121:D121"/>
    <mergeCell ref="E121:F121"/>
    <mergeCell ref="G121:H121"/>
    <mergeCell ref="I119:J119"/>
    <mergeCell ref="A120:B120"/>
    <mergeCell ref="C120:D120"/>
    <mergeCell ref="E120:F120"/>
    <mergeCell ref="G120:H120"/>
    <mergeCell ref="I120:J120"/>
    <mergeCell ref="A119:B119"/>
    <mergeCell ref="C119:D119"/>
    <mergeCell ref="E119:F119"/>
    <mergeCell ref="G119:H119"/>
    <mergeCell ref="I117:J117"/>
    <mergeCell ref="A118:B118"/>
    <mergeCell ref="C118:D118"/>
    <mergeCell ref="E118:F118"/>
    <mergeCell ref="G118:H118"/>
    <mergeCell ref="I118:J118"/>
    <mergeCell ref="A117:B117"/>
    <mergeCell ref="C117:D117"/>
    <mergeCell ref="E117:F117"/>
    <mergeCell ref="G117:H117"/>
    <mergeCell ref="I115:J115"/>
    <mergeCell ref="A116:B116"/>
    <mergeCell ref="C116:D116"/>
    <mergeCell ref="E116:F116"/>
    <mergeCell ref="G116:H116"/>
    <mergeCell ref="I116:J116"/>
    <mergeCell ref="A115:B115"/>
    <mergeCell ref="C115:D115"/>
    <mergeCell ref="E115:F115"/>
    <mergeCell ref="G115:H115"/>
    <mergeCell ref="I113:J113"/>
    <mergeCell ref="A114:B114"/>
    <mergeCell ref="C114:D114"/>
    <mergeCell ref="E114:F114"/>
    <mergeCell ref="G114:H114"/>
    <mergeCell ref="I114:J114"/>
    <mergeCell ref="A113:B113"/>
    <mergeCell ref="C113:D113"/>
    <mergeCell ref="E113:F113"/>
    <mergeCell ref="G113:H113"/>
    <mergeCell ref="C111:D111"/>
    <mergeCell ref="E111:F111"/>
    <mergeCell ref="I111:J111"/>
    <mergeCell ref="A112:B112"/>
    <mergeCell ref="C112:D112"/>
    <mergeCell ref="E112:F112"/>
    <mergeCell ref="G112:H112"/>
    <mergeCell ref="I112:J112"/>
    <mergeCell ref="A109:J109"/>
    <mergeCell ref="A110:B110"/>
    <mergeCell ref="C110:D110"/>
    <mergeCell ref="E110:F110"/>
    <mergeCell ref="G110:H110"/>
    <mergeCell ref="I110:J110"/>
    <mergeCell ref="G68:H68"/>
    <mergeCell ref="I68:J68"/>
    <mergeCell ref="C69:D69"/>
    <mergeCell ref="E69:F69"/>
    <mergeCell ref="G69:H69"/>
    <mergeCell ref="I69:J69"/>
    <mergeCell ref="I70:J70"/>
    <mergeCell ref="A67:B67"/>
    <mergeCell ref="A68:B68"/>
    <mergeCell ref="A69:B69"/>
    <mergeCell ref="C67:D67"/>
    <mergeCell ref="E67:F67"/>
    <mergeCell ref="G67:H67"/>
    <mergeCell ref="I67:J67"/>
    <mergeCell ref="C68:D68"/>
    <mergeCell ref="E68:F68"/>
    <mergeCell ref="A70:B70"/>
    <mergeCell ref="C70:D70"/>
    <mergeCell ref="E70:F70"/>
    <mergeCell ref="G70:H70"/>
    <mergeCell ref="I65:J65"/>
    <mergeCell ref="A66:B66"/>
    <mergeCell ref="C66:D66"/>
    <mergeCell ref="E66:F66"/>
    <mergeCell ref="G66:H66"/>
    <mergeCell ref="I66:J66"/>
    <mergeCell ref="A65:B65"/>
    <mergeCell ref="C65:D65"/>
    <mergeCell ref="E65:F65"/>
    <mergeCell ref="G65:H65"/>
    <mergeCell ref="I63:J63"/>
    <mergeCell ref="A64:B64"/>
    <mergeCell ref="C64:D64"/>
    <mergeCell ref="E64:F64"/>
    <mergeCell ref="G64:H64"/>
    <mergeCell ref="I64:J64"/>
    <mergeCell ref="A63:B63"/>
    <mergeCell ref="C63:D63"/>
    <mergeCell ref="E63:F63"/>
    <mergeCell ref="G63:H63"/>
    <mergeCell ref="I61:J61"/>
    <mergeCell ref="A62:B62"/>
    <mergeCell ref="C62:D62"/>
    <mergeCell ref="E62:F62"/>
    <mergeCell ref="G62:H62"/>
    <mergeCell ref="I62:J62"/>
    <mergeCell ref="A61:B61"/>
    <mergeCell ref="C61:D61"/>
    <mergeCell ref="E61:F61"/>
    <mergeCell ref="G61:H61"/>
    <mergeCell ref="I59:J59"/>
    <mergeCell ref="A60:B60"/>
    <mergeCell ref="C60:D60"/>
    <mergeCell ref="E60:F60"/>
    <mergeCell ref="G60:H60"/>
    <mergeCell ref="I60:J60"/>
    <mergeCell ref="A59:B59"/>
    <mergeCell ref="C59:D59"/>
    <mergeCell ref="E59:F59"/>
    <mergeCell ref="G59:H59"/>
    <mergeCell ref="C57:D57"/>
    <mergeCell ref="E57:F57"/>
    <mergeCell ref="I57:J57"/>
    <mergeCell ref="A58:B58"/>
    <mergeCell ref="C58:D58"/>
    <mergeCell ref="E58:F58"/>
    <mergeCell ref="G58:H58"/>
    <mergeCell ref="I58:J58"/>
    <mergeCell ref="A55:J55"/>
    <mergeCell ref="A56:B56"/>
    <mergeCell ref="C56:D56"/>
    <mergeCell ref="E56:F56"/>
    <mergeCell ref="G56:H56"/>
    <mergeCell ref="I56:J56"/>
    <mergeCell ref="I52:J52"/>
    <mergeCell ref="A53:B53"/>
    <mergeCell ref="C53:D53"/>
    <mergeCell ref="E53:F53"/>
    <mergeCell ref="G53:H53"/>
    <mergeCell ref="I53:J53"/>
    <mergeCell ref="A52:B52"/>
    <mergeCell ref="C52:D52"/>
    <mergeCell ref="E52:F52"/>
    <mergeCell ref="G52:H52"/>
    <mergeCell ref="I50:J50"/>
    <mergeCell ref="A51:B51"/>
    <mergeCell ref="C51:D51"/>
    <mergeCell ref="E51:F51"/>
    <mergeCell ref="G51:H51"/>
    <mergeCell ref="I51:J51"/>
    <mergeCell ref="A50:B50"/>
    <mergeCell ref="C50:D50"/>
    <mergeCell ref="E50:F50"/>
    <mergeCell ref="G50:H50"/>
    <mergeCell ref="I48:J48"/>
    <mergeCell ref="A49:B49"/>
    <mergeCell ref="C49:D49"/>
    <mergeCell ref="E49:F49"/>
    <mergeCell ref="G49:H49"/>
    <mergeCell ref="I49:J49"/>
    <mergeCell ref="A48:B48"/>
    <mergeCell ref="C48:D48"/>
    <mergeCell ref="E48:F48"/>
    <mergeCell ref="G48:H48"/>
    <mergeCell ref="I46:J46"/>
    <mergeCell ref="A47:B47"/>
    <mergeCell ref="C47:D47"/>
    <mergeCell ref="E47:F47"/>
    <mergeCell ref="G47:H47"/>
    <mergeCell ref="I47:J47"/>
    <mergeCell ref="A46:B46"/>
    <mergeCell ref="C46:D46"/>
    <mergeCell ref="E46:F46"/>
    <mergeCell ref="G46:H46"/>
    <mergeCell ref="I44:J44"/>
    <mergeCell ref="A45:B45"/>
    <mergeCell ref="C45:D45"/>
    <mergeCell ref="E45:F45"/>
    <mergeCell ref="G45:H45"/>
    <mergeCell ref="I45:J45"/>
    <mergeCell ref="A44:B44"/>
    <mergeCell ref="C44:D44"/>
    <mergeCell ref="E44:F44"/>
    <mergeCell ref="G44:H44"/>
    <mergeCell ref="I42:J42"/>
    <mergeCell ref="A43:B43"/>
    <mergeCell ref="C43:D43"/>
    <mergeCell ref="E43:F43"/>
    <mergeCell ref="G43:H43"/>
    <mergeCell ref="I43:J43"/>
    <mergeCell ref="A42:B42"/>
    <mergeCell ref="C42:D42"/>
    <mergeCell ref="E42:F42"/>
    <mergeCell ref="G42:H42"/>
    <mergeCell ref="C40:D40"/>
    <mergeCell ref="E40:F40"/>
    <mergeCell ref="I40:J40"/>
    <mergeCell ref="A41:B41"/>
    <mergeCell ref="C41:D41"/>
    <mergeCell ref="E41:F41"/>
    <mergeCell ref="G41:H41"/>
    <mergeCell ref="I41:J41"/>
    <mergeCell ref="A38:J38"/>
    <mergeCell ref="A39:B39"/>
    <mergeCell ref="C39:D39"/>
    <mergeCell ref="E39:F39"/>
    <mergeCell ref="G39:H39"/>
    <mergeCell ref="I39:J39"/>
    <mergeCell ref="I35:J35"/>
    <mergeCell ref="A36:B36"/>
    <mergeCell ref="C36:D36"/>
    <mergeCell ref="E36:F36"/>
    <mergeCell ref="G36:H36"/>
    <mergeCell ref="I36:J36"/>
    <mergeCell ref="A35:B35"/>
    <mergeCell ref="C35:D35"/>
    <mergeCell ref="E35:F35"/>
    <mergeCell ref="G35:H35"/>
    <mergeCell ref="I33:J33"/>
    <mergeCell ref="A34:B34"/>
    <mergeCell ref="C34:D34"/>
    <mergeCell ref="E34:F34"/>
    <mergeCell ref="G34:H34"/>
    <mergeCell ref="I34:J34"/>
    <mergeCell ref="A33:B33"/>
    <mergeCell ref="C33:D33"/>
    <mergeCell ref="E33:F33"/>
    <mergeCell ref="G33:H33"/>
    <mergeCell ref="I31:J31"/>
    <mergeCell ref="A32:B32"/>
    <mergeCell ref="C32:D32"/>
    <mergeCell ref="E32:F32"/>
    <mergeCell ref="G32:H32"/>
    <mergeCell ref="I32:J32"/>
    <mergeCell ref="A31:B31"/>
    <mergeCell ref="C31:D31"/>
    <mergeCell ref="E31:F31"/>
    <mergeCell ref="G31:H31"/>
    <mergeCell ref="I29:J29"/>
    <mergeCell ref="A30:B30"/>
    <mergeCell ref="C30:D30"/>
    <mergeCell ref="E30:F30"/>
    <mergeCell ref="G30:H30"/>
    <mergeCell ref="I30:J30"/>
    <mergeCell ref="A29:B29"/>
    <mergeCell ref="C29:D29"/>
    <mergeCell ref="E29:F29"/>
    <mergeCell ref="G29:H29"/>
    <mergeCell ref="I27:J27"/>
    <mergeCell ref="A28:B28"/>
    <mergeCell ref="C28:D28"/>
    <mergeCell ref="E28:F28"/>
    <mergeCell ref="G28:H28"/>
    <mergeCell ref="I28:J28"/>
    <mergeCell ref="A27:B27"/>
    <mergeCell ref="C27:D27"/>
    <mergeCell ref="E27:F27"/>
    <mergeCell ref="G27:H27"/>
    <mergeCell ref="I25:J25"/>
    <mergeCell ref="A26:B26"/>
    <mergeCell ref="C26:D26"/>
    <mergeCell ref="E26:F26"/>
    <mergeCell ref="G26:H26"/>
    <mergeCell ref="I26:J26"/>
    <mergeCell ref="A25:B25"/>
    <mergeCell ref="C25:D25"/>
    <mergeCell ref="E25:F25"/>
    <mergeCell ref="G25:H25"/>
    <mergeCell ref="C23:D23"/>
    <mergeCell ref="E23:F23"/>
    <mergeCell ref="I23:J23"/>
    <mergeCell ref="A24:B24"/>
    <mergeCell ref="C24:D24"/>
    <mergeCell ref="E24:F24"/>
    <mergeCell ref="G24:H24"/>
    <mergeCell ref="I24:J24"/>
    <mergeCell ref="I19:J19"/>
    <mergeCell ref="A21:J21"/>
    <mergeCell ref="A22:B22"/>
    <mergeCell ref="C22:D22"/>
    <mergeCell ref="E22:F22"/>
    <mergeCell ref="G22:H22"/>
    <mergeCell ref="I22:J22"/>
    <mergeCell ref="A19:B19"/>
    <mergeCell ref="C19:D19"/>
    <mergeCell ref="E19:F19"/>
    <mergeCell ref="G19:H19"/>
    <mergeCell ref="I17:J17"/>
    <mergeCell ref="A18:B18"/>
    <mergeCell ref="C18:D18"/>
    <mergeCell ref="E18:F18"/>
    <mergeCell ref="G18:H18"/>
    <mergeCell ref="I18:J18"/>
    <mergeCell ref="A17:B17"/>
    <mergeCell ref="C17:D17"/>
    <mergeCell ref="E17:F17"/>
    <mergeCell ref="G17:H17"/>
    <mergeCell ref="I15:J15"/>
    <mergeCell ref="A16:B16"/>
    <mergeCell ref="C16:D16"/>
    <mergeCell ref="E16:F16"/>
    <mergeCell ref="G16:H16"/>
    <mergeCell ref="I16:J16"/>
    <mergeCell ref="A15:B15"/>
    <mergeCell ref="C15:D15"/>
    <mergeCell ref="E15:F15"/>
    <mergeCell ref="G15:H15"/>
    <mergeCell ref="I13:J13"/>
    <mergeCell ref="A14:B14"/>
    <mergeCell ref="C14:D14"/>
    <mergeCell ref="E14:F14"/>
    <mergeCell ref="G14:H14"/>
    <mergeCell ref="I14:J14"/>
    <mergeCell ref="A13:B13"/>
    <mergeCell ref="C13:D13"/>
    <mergeCell ref="E13:F13"/>
    <mergeCell ref="G13:H13"/>
    <mergeCell ref="I11:J11"/>
    <mergeCell ref="A12:B12"/>
    <mergeCell ref="C12:D12"/>
    <mergeCell ref="E12:F12"/>
    <mergeCell ref="G12:H12"/>
    <mergeCell ref="I12:J12"/>
    <mergeCell ref="A11:B11"/>
    <mergeCell ref="C11:D11"/>
    <mergeCell ref="E11:F11"/>
    <mergeCell ref="G11:H11"/>
    <mergeCell ref="I9:J9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G7:H7"/>
    <mergeCell ref="I7:J7"/>
    <mergeCell ref="A8:B8"/>
    <mergeCell ref="C8:D8"/>
    <mergeCell ref="E8:F8"/>
    <mergeCell ref="G8:H8"/>
    <mergeCell ref="I8:J8"/>
    <mergeCell ref="C6:D6"/>
    <mergeCell ref="E6:F6"/>
    <mergeCell ref="A7:B7"/>
    <mergeCell ref="C7:D7"/>
    <mergeCell ref="E7:F7"/>
    <mergeCell ref="A1:J1"/>
    <mergeCell ref="A4:J4"/>
    <mergeCell ref="A5:B5"/>
    <mergeCell ref="C5:D5"/>
    <mergeCell ref="E5:F5"/>
    <mergeCell ref="G5:H5"/>
    <mergeCell ref="I5:J5"/>
    <mergeCell ref="A73:J73"/>
    <mergeCell ref="A74:B74"/>
    <mergeCell ref="C74:D74"/>
    <mergeCell ref="E74:F74"/>
    <mergeCell ref="G74:H74"/>
    <mergeCell ref="I74:J74"/>
    <mergeCell ref="C75:D75"/>
    <mergeCell ref="E75:F75"/>
    <mergeCell ref="I75:J75"/>
    <mergeCell ref="A76:B76"/>
    <mergeCell ref="C76:D76"/>
    <mergeCell ref="E76:F76"/>
    <mergeCell ref="G76:H76"/>
    <mergeCell ref="I76:J76"/>
    <mergeCell ref="I77:J77"/>
    <mergeCell ref="A78:B78"/>
    <mergeCell ref="C78:D78"/>
    <mergeCell ref="E78:F78"/>
    <mergeCell ref="G78:H78"/>
    <mergeCell ref="I78:J78"/>
    <mergeCell ref="A77:B77"/>
    <mergeCell ref="C77:D77"/>
    <mergeCell ref="E77:F77"/>
    <mergeCell ref="G77:H77"/>
    <mergeCell ref="I79:J79"/>
    <mergeCell ref="A80:B80"/>
    <mergeCell ref="C80:D80"/>
    <mergeCell ref="E80:F80"/>
    <mergeCell ref="G80:H80"/>
    <mergeCell ref="I80:J80"/>
    <mergeCell ref="A79:B79"/>
    <mergeCell ref="C79:D79"/>
    <mergeCell ref="E79:F79"/>
    <mergeCell ref="G79:H79"/>
    <mergeCell ref="I81:J81"/>
    <mergeCell ref="A82:B82"/>
    <mergeCell ref="C82:D82"/>
    <mergeCell ref="E82:F82"/>
    <mergeCell ref="G82:H82"/>
    <mergeCell ref="I82:J82"/>
    <mergeCell ref="A81:B81"/>
    <mergeCell ref="C81:D81"/>
    <mergeCell ref="E81:F81"/>
    <mergeCell ref="G81:H81"/>
    <mergeCell ref="I83:J83"/>
    <mergeCell ref="A84:B84"/>
    <mergeCell ref="C84:D84"/>
    <mergeCell ref="E84:F84"/>
    <mergeCell ref="G84:H84"/>
    <mergeCell ref="I84:J84"/>
    <mergeCell ref="A83:B83"/>
    <mergeCell ref="C83:D83"/>
    <mergeCell ref="E83:F83"/>
    <mergeCell ref="G83:H83"/>
    <mergeCell ref="A85:B85"/>
    <mergeCell ref="C85:D85"/>
    <mergeCell ref="E85:F85"/>
    <mergeCell ref="G85:H85"/>
    <mergeCell ref="I85:J85"/>
    <mergeCell ref="A88:B88"/>
    <mergeCell ref="C88:D88"/>
    <mergeCell ref="E88:F88"/>
    <mergeCell ref="G88:H88"/>
    <mergeCell ref="I88:J88"/>
    <mergeCell ref="A86:B86"/>
    <mergeCell ref="C86:D86"/>
    <mergeCell ref="E86:F86"/>
    <mergeCell ref="G86:H86"/>
    <mergeCell ref="I86:J86"/>
    <mergeCell ref="A87:B87"/>
    <mergeCell ref="C87:D87"/>
    <mergeCell ref="E87:F87"/>
    <mergeCell ref="G87:H87"/>
    <mergeCell ref="I87:J87"/>
    <mergeCell ref="A91:J91"/>
    <mergeCell ref="A92:B92"/>
    <mergeCell ref="C92:D92"/>
    <mergeCell ref="E92:F92"/>
    <mergeCell ref="G92:H92"/>
    <mergeCell ref="I92:J92"/>
    <mergeCell ref="I93:J93"/>
    <mergeCell ref="A94:B94"/>
    <mergeCell ref="C94:D94"/>
    <mergeCell ref="E94:F94"/>
    <mergeCell ref="G94:H94"/>
    <mergeCell ref="I94:J94"/>
    <mergeCell ref="E95:F95"/>
    <mergeCell ref="G95:H95"/>
    <mergeCell ref="C93:D93"/>
    <mergeCell ref="E93:F93"/>
    <mergeCell ref="E97:F97"/>
    <mergeCell ref="G97:H97"/>
    <mergeCell ref="I95:J95"/>
    <mergeCell ref="A96:B96"/>
    <mergeCell ref="C96:D96"/>
    <mergeCell ref="E96:F96"/>
    <mergeCell ref="G96:H96"/>
    <mergeCell ref="I96:J96"/>
    <mergeCell ref="A95:B95"/>
    <mergeCell ref="C95:D95"/>
    <mergeCell ref="E99:F99"/>
    <mergeCell ref="G99:H99"/>
    <mergeCell ref="I97:J97"/>
    <mergeCell ref="A98:B98"/>
    <mergeCell ref="C98:D98"/>
    <mergeCell ref="E98:F98"/>
    <mergeCell ref="G98:H98"/>
    <mergeCell ref="I98:J98"/>
    <mergeCell ref="A97:B97"/>
    <mergeCell ref="C97:D97"/>
    <mergeCell ref="E101:F101"/>
    <mergeCell ref="G101:H101"/>
    <mergeCell ref="I99:J99"/>
    <mergeCell ref="A100:B100"/>
    <mergeCell ref="C100:D100"/>
    <mergeCell ref="E100:F100"/>
    <mergeCell ref="G100:H100"/>
    <mergeCell ref="I100:J100"/>
    <mergeCell ref="A99:B99"/>
    <mergeCell ref="C99:D99"/>
    <mergeCell ref="E106:F106"/>
    <mergeCell ref="G106:H106"/>
    <mergeCell ref="I101:J101"/>
    <mergeCell ref="A102:B102"/>
    <mergeCell ref="C102:D102"/>
    <mergeCell ref="E102:F102"/>
    <mergeCell ref="G102:H102"/>
    <mergeCell ref="I102:J102"/>
    <mergeCell ref="A101:B101"/>
    <mergeCell ref="C101:D101"/>
    <mergeCell ref="I106:J106"/>
    <mergeCell ref="A106:B106"/>
    <mergeCell ref="C106:D106"/>
    <mergeCell ref="G103:H103"/>
    <mergeCell ref="A103:B103"/>
    <mergeCell ref="A104:B104"/>
    <mergeCell ref="C103:D103"/>
    <mergeCell ref="C104:D104"/>
    <mergeCell ref="I103:J103"/>
    <mergeCell ref="I104:J104"/>
    <mergeCell ref="E103:F103"/>
    <mergeCell ref="I105:J105"/>
    <mergeCell ref="A105:B105"/>
    <mergeCell ref="C105:D105"/>
    <mergeCell ref="E104:F104"/>
    <mergeCell ref="E105:F105"/>
    <mergeCell ref="G104:H104"/>
    <mergeCell ref="G105:H105"/>
  </mergeCells>
  <printOptions horizontalCentered="1" verticalCentered="1"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 topLeftCell="A55">
      <selection activeCell="F5" sqref="F5"/>
    </sheetView>
  </sheetViews>
  <sheetFormatPr defaultColWidth="11.421875" defaultRowHeight="12.75"/>
  <sheetData>
    <row r="1" spans="2:8" ht="12.75">
      <c r="B1">
        <v>2004</v>
      </c>
      <c r="C1">
        <v>2005</v>
      </c>
      <c r="D1">
        <v>2006</v>
      </c>
      <c r="E1">
        <v>2007</v>
      </c>
      <c r="F1">
        <v>2008</v>
      </c>
      <c r="G1">
        <v>2009</v>
      </c>
      <c r="H1">
        <v>2010</v>
      </c>
    </row>
    <row r="2" spans="1:8" ht="12.75">
      <c r="A2" t="s">
        <v>24</v>
      </c>
      <c r="B2" s="9">
        <v>203332</v>
      </c>
      <c r="C2" s="9">
        <v>235175</v>
      </c>
      <c r="D2" s="9">
        <v>391863</v>
      </c>
      <c r="E2" s="9">
        <v>616291</v>
      </c>
      <c r="F2" s="9">
        <v>606395</v>
      </c>
      <c r="G2" s="9">
        <v>424479</v>
      </c>
      <c r="H2" s="9">
        <v>368925</v>
      </c>
    </row>
    <row r="3" spans="2:8" ht="12.75">
      <c r="B3">
        <v>2004</v>
      </c>
      <c r="C3">
        <v>2005</v>
      </c>
      <c r="D3">
        <v>2006</v>
      </c>
      <c r="E3">
        <v>2007</v>
      </c>
      <c r="F3">
        <v>2008</v>
      </c>
      <c r="G3">
        <v>2009</v>
      </c>
      <c r="H3">
        <v>2010</v>
      </c>
    </row>
    <row r="4" spans="1:8" ht="12.75">
      <c r="A4" t="s">
        <v>16</v>
      </c>
      <c r="B4" s="9">
        <v>370796</v>
      </c>
      <c r="C4" s="9">
        <v>780145</v>
      </c>
      <c r="D4" s="9">
        <v>435019</v>
      </c>
      <c r="E4" s="9">
        <v>385824</v>
      </c>
      <c r="F4" s="9">
        <v>442639</v>
      </c>
      <c r="G4" s="9">
        <v>155316</v>
      </c>
      <c r="H4" s="9">
        <v>81937</v>
      </c>
    </row>
    <row r="5" spans="2:8" ht="12.75">
      <c r="B5">
        <v>2004</v>
      </c>
      <c r="C5">
        <v>2005</v>
      </c>
      <c r="D5">
        <v>2006</v>
      </c>
      <c r="E5">
        <v>2007</v>
      </c>
      <c r="F5">
        <v>2008</v>
      </c>
      <c r="G5">
        <v>2009</v>
      </c>
      <c r="H5">
        <v>2010</v>
      </c>
    </row>
    <row r="6" spans="1:8" ht="12.75">
      <c r="A6" t="s">
        <v>25</v>
      </c>
      <c r="B6" s="9">
        <v>109279</v>
      </c>
      <c r="C6" s="9">
        <v>116812</v>
      </c>
      <c r="D6" s="9">
        <v>145140</v>
      </c>
      <c r="E6" s="9">
        <v>168108</v>
      </c>
      <c r="F6" s="9">
        <v>186862</v>
      </c>
      <c r="G6" s="9">
        <v>103635</v>
      </c>
      <c r="H6" s="9">
        <v>194665</v>
      </c>
    </row>
    <row r="9" spans="2:12" ht="12.75">
      <c r="B9" s="9"/>
      <c r="C9" s="9"/>
      <c r="D9" s="9"/>
      <c r="J9" s="9"/>
      <c r="K9" s="9"/>
      <c r="L9" s="9"/>
    </row>
    <row r="32" spans="10:12" ht="12.75">
      <c r="J32" s="9"/>
      <c r="K32" s="9"/>
      <c r="L32" s="9"/>
    </row>
    <row r="54" spans="10:12" ht="12.75">
      <c r="J54" s="9"/>
      <c r="K54" s="9"/>
      <c r="L54" s="9"/>
    </row>
  </sheetData>
  <printOptions horizontalCentered="1" verticalCentered="1"/>
  <pageMargins left="0.75" right="0.75" top="1" bottom="1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</cp:lastModifiedBy>
  <cp:lastPrinted>2011-02-15T12:45:19Z</cp:lastPrinted>
  <dcterms:created xsi:type="dcterms:W3CDTF">1996-11-27T10:00:04Z</dcterms:created>
  <dcterms:modified xsi:type="dcterms:W3CDTF">2011-02-18T11:41:55Z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11274</vt:i4>
  </property>
</Properties>
</file>